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workbookProtection workbookPassword="CC57" lockStructure="1"/>
  <bookViews>
    <workbookView xWindow="0" yWindow="0" windowWidth="19200" windowHeight="9450"/>
  </bookViews>
  <sheets>
    <sheet name="Instructions" sheetId="7" r:id="rId1"/>
    <sheet name="Dexcom" sheetId="4" r:id="rId2"/>
    <sheet name="Medtronic" sheetId="8" r:id="rId3"/>
    <sheet name="FreeStyle" sheetId="9" r:id="rId4"/>
  </sheets>
  <definedNames>
    <definedName name="_xlnm.Print_Area" localSheetId="1">Dexcom!$A$1:$H$9</definedName>
    <definedName name="_xlnm.Print_Area" localSheetId="3">FreeStyle!$A$1:$H$7</definedName>
    <definedName name="_xlnm.Print_Area" localSheetId="0">Instructions!$A$1:$A$7</definedName>
    <definedName name="_xlnm.Print_Area" localSheetId="2">Medtronic!$A$1:$H$9</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 i="9" l="1"/>
  <c r="E5" i="9"/>
  <c r="J1" i="9"/>
  <c r="H7" i="9"/>
  <c r="H4" i="9"/>
  <c r="H6" i="9"/>
  <c r="H3" i="9"/>
  <c r="E4" i="9"/>
  <c r="E6" i="9"/>
  <c r="E7" i="9"/>
  <c r="H9" i="8" l="1"/>
  <c r="E9" i="8"/>
  <c r="H8" i="8"/>
  <c r="E8" i="8"/>
  <c r="H7" i="8"/>
  <c r="E7" i="8"/>
  <c r="H6" i="8"/>
  <c r="E6" i="8"/>
  <c r="H5" i="8"/>
  <c r="E5" i="8"/>
  <c r="H4" i="8"/>
  <c r="E4" i="8"/>
  <c r="H3" i="8"/>
  <c r="E3" i="8"/>
  <c r="J1" i="8"/>
  <c r="E3" i="9"/>
  <c r="H6" i="4" l="1"/>
  <c r="E6" i="4" l="1"/>
  <c r="J1" i="4"/>
  <c r="H9" i="4"/>
  <c r="H5" i="4"/>
  <c r="H7" i="4"/>
  <c r="H8" i="4"/>
  <c r="H3" i="4"/>
  <c r="H4" i="4"/>
  <c r="E7" i="4"/>
  <c r="E3" i="4"/>
  <c r="E9" i="4"/>
  <c r="E5" i="4"/>
  <c r="E4" i="4"/>
  <c r="E8" i="4"/>
</calcChain>
</file>

<file path=xl/sharedStrings.xml><?xml version="1.0" encoding="utf-8"?>
<sst xmlns="http://schemas.openxmlformats.org/spreadsheetml/2006/main" count="72" uniqueCount="23">
  <si>
    <t>ISF</t>
  </si>
  <si>
    <t>â</t>
  </si>
  <si>
    <t>ä</t>
  </si>
  <si>
    <t>á</t>
  </si>
  <si>
    <t>ââ</t>
  </si>
  <si>
    <t>æ</t>
  </si>
  <si>
    <t>áá</t>
  </si>
  <si>
    <t>ICR</t>
  </si>
  <si>
    <t>SETTINGS</t>
  </si>
  <si>
    <t>CHANGE IN BOLUS</t>
  </si>
  <si>
    <t>CHANGE IN CARBS</t>
  </si>
  <si>
    <t>à</t>
  </si>
  <si>
    <t>grams</t>
  </si>
  <si>
    <t>units</t>
  </si>
  <si>
    <t>arrows</t>
  </si>
  <si>
    <t>INSTRUCTIONS FOR USE</t>
  </si>
  <si>
    <t>Calculations do not account for active insulin/insulin-on-board, nor for activity!</t>
  </si>
  <si>
    <t>OR</t>
  </si>
  <si>
    <t>ááá</t>
  </si>
  <si>
    <t>âââ</t>
  </si>
  <si>
    <t>—</t>
  </si>
  <si>
    <t>This Excel spreadsheet calculates the number of units of insulin to adjust a dose, based on the trend arrows of your Dexcom, Medtronic or FreeStyle CGMS. Alternatively, you can adjust your carbohydrate intake to offset the predicted rise or fall in blood glucose with time. These calculations are only to be used pre-meals and -snacks, and 3 hours or more hours after the previous insulin dose was given, to avoid insulin stacking. These calculations are not valid for use in children under the age of 2 years. Based on Laffel LM et al. J Endocr Soc 2017;1(12):1461–1476.</t>
  </si>
  <si>
    <t>For the Dexcom, Medtonic or FreeStyle worksheets, fill in the yellow blanks for Insulin Sensitivity Factor ("ISF", in mmol/L per U insulin) and Insulin-to-Carb Ratio ("ICR", in grams per U insulin). The worksheet will then auto-calculate the number of units to increase or descrease the insulin bolues—and, alternatively, the grams of carbs to subtract from or to add to the meal/snack—to offset the predicted change in blood glucose levels as indicated by the CGMS.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</si>
</sst>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
    <numFmt numFmtId="165" formatCode="0.0"/>
    <numFmt numFmtId="166" formatCode="\+0;\–0;0"/>
  </numFmts>
  <fonts count="9" x14ac:knownFonts="1">
    <font>
      <sz val="11"/>
      <color theme="1"/>
      <name val="Calibri"/>
      <family val="2"/>
      <scheme val="minor"/>
    </font>
    <font>
      <sz val="10"/>
      <name val="Arial"/>
      <family val="2"/>
    </font>
    <font>
      <b/>
      <sz val="14"/>
      <name val="Arial"/>
      <family val="2"/>
    </font>
    <font>
      <sz val="10"/>
      <name val="Arial"/>
      <family val="2"/>
    </font>
    <font>
      <b/>
      <sz val="10"/>
      <color theme="1"/>
      <name val="Arial"/>
      <family val="2"/>
    </font>
    <font>
      <sz val="10"/>
      <color theme="1"/>
      <name val="Arial"/>
      <family val="2"/>
    </font>
    <font>
      <sz val="10"/>
      <color theme="0"/>
      <name val="Arial"/>
      <family val="2"/>
    </font>
    <font>
      <b/>
      <sz val="10"/>
      <color theme="0"/>
      <name val="Arial"/>
      <family val="2"/>
    </font>
    <font>
      <sz val="10"/>
      <color theme="1"/>
      <name val="Wingdings"/>
      <charset val="2"/>
    </font>
  </fonts>
  <fills count="3">
    <fill>
      <patternFill patternType="none"/>
    </fill>
    <fill>
      <patternFill patternType="gray125"/>
    </fill>
    <fill>
      <patternFill patternType="solid">
        <fgColor rgb="FFFFFF00"/>
        <bgColor indexed="64"/>
      </patternFill>
    </fill>
  </fills>
  <borders count="18">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style="thin">
        <color auto="1"/>
      </right>
      <top/>
      <bottom/>
      <diagonal/>
    </border>
    <border>
      <left style="thin">
        <color auto="1"/>
      </left>
      <right style="thin">
        <color auto="1"/>
      </right>
      <top style="medium">
        <color auto="1"/>
      </top>
      <bottom style="thin">
        <color auto="1"/>
      </bottom>
      <diagonal/>
    </border>
    <border>
      <left style="thin">
        <color auto="1"/>
      </left>
      <right style="thin">
        <color auto="1"/>
      </right>
      <top style="medium">
        <color auto="1"/>
      </top>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indexed="64"/>
      </bottom>
      <diagonal/>
    </border>
    <border>
      <left/>
      <right style="thin">
        <color auto="1"/>
      </right>
      <top style="medium">
        <color auto="1"/>
      </top>
      <bottom style="thin">
        <color auto="1"/>
      </bottom>
      <diagonal/>
    </border>
  </borders>
  <cellStyleXfs count="2">
    <xf numFmtId="0" fontId="0" fillId="0" borderId="0"/>
    <xf numFmtId="0" fontId="1" fillId="0" borderId="0"/>
  </cellStyleXfs>
  <cellXfs count="41">
    <xf numFmtId="0" fontId="0" fillId="0" borderId="0" xfId="0"/>
    <xf numFmtId="0" fontId="2" fillId="0" borderId="0" xfId="1" applyNumberFormat="1" applyFont="1" applyAlignment="1" applyProtection="1">
      <alignment horizontal="center" vertical="top" wrapText="1"/>
      <protection hidden="1"/>
    </xf>
    <xf numFmtId="0" fontId="1" fillId="0" borderId="0" xfId="1" applyNumberFormat="1" applyAlignment="1" applyProtection="1">
      <alignment vertical="top" wrapText="1"/>
      <protection hidden="1"/>
    </xf>
    <xf numFmtId="0" fontId="3" fillId="0" borderId="0" xfId="1" applyNumberFormat="1" applyFont="1" applyAlignment="1" applyProtection="1">
      <alignment vertical="top" wrapText="1"/>
      <protection hidden="1"/>
    </xf>
    <xf numFmtId="0" fontId="1" fillId="0" borderId="0" xfId="1" applyNumberFormat="1" applyFont="1" applyAlignment="1" applyProtection="1">
      <alignment vertical="top" wrapText="1"/>
      <protection hidden="1"/>
    </xf>
    <xf numFmtId="0" fontId="4" fillId="0" borderId="5" xfId="0" applyFont="1" applyBorder="1" applyAlignment="1" applyProtection="1">
      <alignment horizontal="center" vertical="center"/>
      <protection hidden="1"/>
    </xf>
    <xf numFmtId="0" fontId="4" fillId="0" borderId="0" xfId="0" applyFont="1" applyAlignment="1" applyProtection="1">
      <alignment horizontal="center" vertical="center"/>
      <protection hidden="1"/>
    </xf>
    <xf numFmtId="0" fontId="6" fillId="0" borderId="0" xfId="0" applyFont="1" applyAlignment="1" applyProtection="1">
      <alignment horizontal="center" vertical="center"/>
      <protection hidden="1"/>
    </xf>
    <xf numFmtId="0" fontId="7" fillId="0" borderId="0" xfId="0" applyFont="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7" xfId="0" applyFont="1" applyBorder="1" applyAlignment="1" applyProtection="1">
      <alignment horizontal="center" vertical="center"/>
      <protection hidden="1"/>
    </xf>
    <xf numFmtId="0" fontId="5" fillId="0" borderId="1" xfId="0" applyFont="1" applyBorder="1" applyAlignment="1" applyProtection="1">
      <alignment horizontal="center" vertical="center"/>
      <protection hidden="1"/>
    </xf>
    <xf numFmtId="0" fontId="5" fillId="0" borderId="3" xfId="0" applyFont="1" applyBorder="1" applyAlignment="1" applyProtection="1">
      <alignment horizontal="center" vertical="center"/>
      <protection hidden="1"/>
    </xf>
    <xf numFmtId="0" fontId="5" fillId="0" borderId="8" xfId="0" applyFont="1" applyBorder="1" applyAlignment="1" applyProtection="1">
      <alignment horizontal="center" vertical="center"/>
      <protection hidden="1"/>
    </xf>
    <xf numFmtId="165" fontId="5" fillId="2" borderId="7" xfId="0" applyNumberFormat="1" applyFont="1" applyFill="1" applyBorder="1" applyAlignment="1" applyProtection="1">
      <alignment horizontal="center" vertical="center"/>
      <protection locked="0" hidden="1"/>
    </xf>
    <xf numFmtId="165" fontId="5" fillId="2" borderId="1" xfId="0" applyNumberFormat="1" applyFont="1" applyFill="1" applyBorder="1" applyAlignment="1" applyProtection="1">
      <alignment horizontal="center" vertical="center"/>
      <protection locked="0" hidden="1"/>
    </xf>
    <xf numFmtId="164" fontId="5" fillId="0" borderId="1" xfId="0" applyNumberFormat="1" applyFont="1" applyBorder="1" applyAlignment="1" applyProtection="1">
      <alignment horizontal="center" vertical="center"/>
      <protection hidden="1"/>
    </xf>
    <xf numFmtId="166" fontId="5" fillId="0" borderId="8" xfId="0" applyNumberFormat="1" applyFont="1" applyBorder="1" applyAlignment="1" applyProtection="1">
      <alignment horizontal="center" vertical="center"/>
      <protection hidden="1"/>
    </xf>
    <xf numFmtId="0" fontId="5" fillId="0" borderId="9" xfId="0" applyFont="1" applyBorder="1" applyAlignment="1" applyProtection="1">
      <alignment horizontal="center" vertical="center"/>
      <protection hidden="1"/>
    </xf>
    <xf numFmtId="0" fontId="5" fillId="0" borderId="0" xfId="0" applyFont="1" applyBorder="1" applyAlignment="1" applyProtection="1">
      <alignment horizontal="center" vertical="center"/>
      <protection hidden="1"/>
    </xf>
    <xf numFmtId="0" fontId="5" fillId="0" borderId="2" xfId="0" applyFont="1" applyBorder="1" applyAlignment="1" applyProtection="1">
      <alignment horizontal="center" vertical="center"/>
      <protection hidden="1"/>
    </xf>
    <xf numFmtId="0" fontId="5" fillId="0" borderId="10" xfId="0" applyFont="1" applyBorder="1" applyAlignment="1" applyProtection="1">
      <alignment horizontal="center" vertical="center"/>
      <protection hidden="1"/>
    </xf>
    <xf numFmtId="0" fontId="5" fillId="0" borderId="11" xfId="0" applyFont="1" applyBorder="1" applyAlignment="1" applyProtection="1">
      <alignment horizontal="center" vertical="center"/>
      <protection hidden="1"/>
    </xf>
    <xf numFmtId="0" fontId="5" fillId="0" borderId="12" xfId="0" applyFont="1" applyBorder="1" applyAlignment="1" applyProtection="1">
      <alignment horizontal="center" vertical="center"/>
      <protection hidden="1"/>
    </xf>
    <xf numFmtId="164" fontId="5" fillId="0" borderId="13" xfId="0" applyNumberFormat="1" applyFont="1" applyBorder="1" applyAlignment="1" applyProtection="1">
      <alignment horizontal="center" vertical="center"/>
      <protection hidden="1"/>
    </xf>
    <xf numFmtId="166" fontId="5" fillId="0" borderId="15" xfId="0" applyNumberFormat="1" applyFont="1" applyBorder="1" applyAlignment="1" applyProtection="1">
      <alignment horizontal="center" vertical="center"/>
      <protection hidden="1"/>
    </xf>
    <xf numFmtId="0" fontId="5" fillId="0" borderId="0" xfId="0" applyFont="1" applyAlignment="1" applyProtection="1">
      <alignment horizontal="center"/>
      <protection hidden="1"/>
    </xf>
    <xf numFmtId="0" fontId="6" fillId="0" borderId="0" xfId="0" applyFont="1" applyAlignment="1" applyProtection="1">
      <alignment horizontal="center"/>
      <protection hidden="1"/>
    </xf>
    <xf numFmtId="0" fontId="8" fillId="0" borderId="1" xfId="0" applyFont="1" applyBorder="1" applyAlignment="1" applyProtection="1">
      <alignment horizontal="center" vertical="center"/>
      <protection hidden="1"/>
    </xf>
    <xf numFmtId="0" fontId="8" fillId="0" borderId="13"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0" fontId="4" fillId="0" borderId="4" xfId="0" applyFont="1" applyBorder="1" applyAlignment="1" applyProtection="1">
      <alignment horizontal="center" vertical="center"/>
      <protection hidden="1"/>
    </xf>
    <xf numFmtId="0" fontId="5" fillId="0" borderId="4" xfId="0" applyFont="1" applyBorder="1" applyAlignment="1" applyProtection="1">
      <alignment horizontal="center" vertical="center"/>
      <protection hidden="1"/>
    </xf>
    <xf numFmtId="0" fontId="5" fillId="0" borderId="6" xfId="0" applyFont="1" applyBorder="1" applyAlignment="1" applyProtection="1">
      <alignment horizontal="center" vertical="center"/>
      <protection hidden="1"/>
    </xf>
    <xf numFmtId="0" fontId="4" fillId="0" borderId="16" xfId="0" applyFont="1" applyBorder="1" applyAlignment="1" applyProtection="1">
      <alignment horizontal="center" vertical="center"/>
      <protection hidden="1"/>
    </xf>
    <xf numFmtId="0" fontId="5" fillId="0" borderId="17" xfId="0" applyFont="1" applyBorder="1" applyAlignment="1">
      <alignment horizontal="center" vertical="center"/>
    </xf>
    <xf numFmtId="0" fontId="4" fillId="0" borderId="5" xfId="0" applyFont="1" applyBorder="1" applyAlignment="1" applyProtection="1">
      <alignment horizontal="center" vertical="center"/>
      <protection hidden="1"/>
    </xf>
    <xf numFmtId="0" fontId="0" fillId="0" borderId="3" xfId="0" applyBorder="1" applyAlignment="1">
      <alignment horizontal="center" vertical="center"/>
    </xf>
    <xf numFmtId="0" fontId="0" fillId="0" borderId="14" xfId="0" applyBorder="1" applyAlignment="1">
      <alignment horizontal="center" vertical="center"/>
    </xf>
    <xf numFmtId="0" fontId="1" fillId="0" borderId="0" xfId="1" applyNumberFormat="1" applyAlignment="1" applyProtection="1">
      <alignment vertical="center" wrapText="1"/>
      <protection hidden="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VI31"/>
  <sheetViews>
    <sheetView tabSelected="1" zoomScaleNormal="100" workbookViewId="0"/>
  </sheetViews>
  <sheetFormatPr defaultColWidth="0" defaultRowHeight="12.75" x14ac:dyDescent="0.25"/>
  <cols>
    <col min="1" max="1" width="100.5703125" style="2" customWidth="1"/>
    <col min="2" max="256" width="8.85546875" style="2" hidden="1" customWidth="1"/>
    <col min="257" max="16129" width="12.5703125" style="2" hidden="1" customWidth="1"/>
    <col min="16130" max="16384" width="0" style="2" hidden="1"/>
  </cols>
  <sheetData>
    <row r="1" spans="1:1" ht="17.649999999999999" x14ac:dyDescent="0.55000000000000004">
      <c r="A1" s="1" t="s">
        <v>15</v>
      </c>
    </row>
    <row r="3" spans="1:1" ht="64.150000000000006" customHeight="1" x14ac:dyDescent="0.25">
      <c r="A3" s="2" t="s">
        <v>21</v>
      </c>
    </row>
    <row r="4" spans="1:1" ht="12.75" customHeight="1" x14ac:dyDescent="0.55000000000000004"/>
    <row r="5" spans="1:1" ht="54.6" customHeight="1" x14ac:dyDescent="0.25">
      <c r="A5" s="4" t="s">
        <v>22</v>
      </c>
    </row>
    <row r="6" spans="1:1" ht="12.75" customHeight="1" x14ac:dyDescent="0.55000000000000004">
      <c r="A6" s="3"/>
    </row>
    <row r="7" spans="1:1" ht="12.75" customHeight="1" x14ac:dyDescent="0.55000000000000004">
      <c r="A7" s="2" t="s">
        <v>16</v>
      </c>
    </row>
    <row r="8" spans="1:1" ht="12.75" customHeight="1" x14ac:dyDescent="0.55000000000000004"/>
    <row r="9" spans="1:1" ht="12.75" customHeight="1" x14ac:dyDescent="0.25">
      <c r="A9" s="40"/>
    </row>
    <row r="10" spans="1:1" ht="12.75" customHeight="1" x14ac:dyDescent="0.55000000000000004"/>
    <row r="11" spans="1:1" ht="12.75" customHeight="1" x14ac:dyDescent="0.55000000000000004"/>
    <row r="12" spans="1:1" ht="12.75" customHeight="1" x14ac:dyDescent="0.55000000000000004"/>
    <row r="13" spans="1:1" ht="12.75" customHeight="1" x14ac:dyDescent="0.55000000000000004"/>
    <row r="14" spans="1:1" ht="12.75" customHeight="1" x14ac:dyDescent="0.25"/>
    <row r="15" spans="1:1" ht="12.75" customHeight="1" x14ac:dyDescent="0.55000000000000004">
      <c r="A15" s="3"/>
    </row>
    <row r="16" spans="1:1" ht="12.75" customHeight="1" x14ac:dyDescent="0.25"/>
    <row r="17" ht="12.75" customHeight="1" x14ac:dyDescent="0.25"/>
    <row r="18" ht="12.75" customHeight="1" x14ac:dyDescent="0.25"/>
    <row r="19" ht="12.75" customHeight="1" x14ac:dyDescent="0.25"/>
    <row r="20" ht="12.75" customHeight="1" x14ac:dyDescent="0.25"/>
    <row r="21" ht="12.75" customHeight="1" x14ac:dyDescent="0.25"/>
    <row r="22" ht="12.75" customHeight="1" x14ac:dyDescent="0.25"/>
    <row r="23" ht="12.75" customHeight="1" x14ac:dyDescent="0.25"/>
    <row r="24" ht="12.75" customHeight="1" x14ac:dyDescent="0.25"/>
    <row r="25" ht="12.75" customHeight="1" x14ac:dyDescent="0.25"/>
    <row r="26" ht="12.75" customHeight="1" x14ac:dyDescent="0.25"/>
    <row r="27" ht="12.75" customHeight="1" x14ac:dyDescent="0.25"/>
    <row r="28" ht="12.75" customHeight="1" x14ac:dyDescent="0.25"/>
    <row r="29" ht="12.75" customHeight="1" x14ac:dyDescent="0.25"/>
    <row r="30" ht="12.75" customHeight="1" x14ac:dyDescent="0.25"/>
    <row r="31" ht="12.75" customHeight="1" x14ac:dyDescent="0.25"/>
  </sheetData>
  <sheetProtection password="CC57" sheet="1" objects="1" scenarios="1" selectLockedCells="1" selectUnlockedCells="1"/>
  <printOptions horizontalCentered="1" verticalCentered="1"/>
  <pageMargins left="0.7" right="0.7" top="0.75" bottom="0.75" header="0.3" footer="0.3"/>
  <pageSetup orientation="landscape" r:id="rId1"/>
  <headerFooter>
    <oddHeader>&amp;C&amp;"Arial,Bold"&amp;20CORRECTING FOR ARROWS</oddHeader>
    <oddFooter>&amp;L&amp;"Arial,Regular"&amp;10February 5, 2019&amp;C&amp;"Arial,Regular"&amp;10www.bcchildrens.ca/endocrinology-diabetes-site/documents/arrowbolus.xlsx&amp;R&amp;"Arial,Regular"&amp;10&amp;A, 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
  <sheetViews>
    <sheetView zoomScaleNormal="100" workbookViewId="0">
      <selection activeCell="A3" sqref="A3"/>
    </sheetView>
  </sheetViews>
  <sheetFormatPr defaultColWidth="9.28515625" defaultRowHeight="12.75" x14ac:dyDescent="0.2"/>
  <cols>
    <col min="1" max="1" width="4.5703125" style="26" customWidth="1"/>
    <col min="2" max="2" width="5.140625" style="26" customWidth="1"/>
    <col min="3" max="3" width="2.5703125" style="26" customWidth="1"/>
    <col min="4" max="5" width="9.28515625" style="26" customWidth="1"/>
    <col min="6" max="6" width="7" style="26" customWidth="1"/>
    <col min="7" max="9" width="9.28515625" style="26" customWidth="1"/>
    <col min="10" max="14" width="9.28515625" style="27" customWidth="1"/>
    <col min="15" max="17" width="9.28515625" style="27"/>
    <col min="18" max="16384" width="9.28515625" style="26"/>
  </cols>
  <sheetData>
    <row r="1" spans="1:18" s="6" customFormat="1" ht="15" customHeight="1" x14ac:dyDescent="0.25">
      <c r="A1" s="35" t="s">
        <v>8</v>
      </c>
      <c r="B1" s="36"/>
      <c r="C1" s="5"/>
      <c r="D1" s="32" t="s">
        <v>9</v>
      </c>
      <c r="E1" s="33"/>
      <c r="F1" s="37" t="s">
        <v>17</v>
      </c>
      <c r="G1" s="32" t="s">
        <v>10</v>
      </c>
      <c r="H1" s="34"/>
      <c r="J1" s="7">
        <f>IF($A$3&lt;1.4,5,IF(AND($A$3&gt;=1.4,$A$3&lt;2.8),4,(IF(AND($A$3&gt;=2.8,$A$3&lt;4.2),3,(IF(AND($A$3&gt;=4.2,$A$3&lt;6.9),2,IF($A$3&gt;=6.9,1,6)))))))</f>
        <v>5</v>
      </c>
      <c r="K1" s="7">
        <v>1</v>
      </c>
      <c r="L1" s="7">
        <v>0.5</v>
      </c>
      <c r="M1" s="7">
        <v>0</v>
      </c>
      <c r="N1" s="7">
        <v>0</v>
      </c>
      <c r="O1" s="8"/>
      <c r="P1" s="8"/>
      <c r="Q1" s="8"/>
      <c r="R1" s="9"/>
    </row>
    <row r="2" spans="1:18" s="9" customFormat="1" ht="15" customHeight="1" x14ac:dyDescent="0.25">
      <c r="A2" s="10" t="s">
        <v>0</v>
      </c>
      <c r="B2" s="11" t="s">
        <v>7</v>
      </c>
      <c r="C2" s="12"/>
      <c r="D2" s="11" t="s">
        <v>14</v>
      </c>
      <c r="E2" s="11" t="s">
        <v>13</v>
      </c>
      <c r="F2" s="38"/>
      <c r="G2" s="11" t="s">
        <v>14</v>
      </c>
      <c r="H2" s="13" t="s">
        <v>12</v>
      </c>
      <c r="J2" s="7"/>
      <c r="K2" s="7">
        <v>2</v>
      </c>
      <c r="L2" s="7">
        <v>1</v>
      </c>
      <c r="M2" s="7">
        <v>0.5</v>
      </c>
      <c r="N2" s="7">
        <v>0</v>
      </c>
      <c r="O2" s="7"/>
      <c r="P2" s="7"/>
      <c r="Q2" s="7"/>
    </row>
    <row r="3" spans="1:18" s="9" customFormat="1" ht="15" customHeight="1" x14ac:dyDescent="0.25">
      <c r="A3" s="14"/>
      <c r="B3" s="15"/>
      <c r="C3" s="12"/>
      <c r="D3" s="28" t="s">
        <v>6</v>
      </c>
      <c r="E3" s="16" t="str">
        <f ca="1">IF($A$3="","—",INDIRECT(ADDRESS($J$1,12,1,1)))</f>
        <v>—</v>
      </c>
      <c r="F3" s="38"/>
      <c r="G3" s="28" t="s">
        <v>6</v>
      </c>
      <c r="H3" s="17" t="str">
        <f ca="1">IF(OR($A$3="",$B$3=""),"—",-1*$B$3*INDIRECT(ADDRESS($J$1,12,1,1)))</f>
        <v>—</v>
      </c>
      <c r="J3" s="7"/>
      <c r="K3" s="7">
        <v>3</v>
      </c>
      <c r="L3" s="7">
        <v>2</v>
      </c>
      <c r="M3" s="7">
        <v>1</v>
      </c>
      <c r="N3" s="7">
        <v>0.5</v>
      </c>
      <c r="O3" s="7"/>
      <c r="P3" s="7"/>
      <c r="Q3" s="7"/>
    </row>
    <row r="4" spans="1:18" s="9" customFormat="1" ht="15" customHeight="1" x14ac:dyDescent="0.25">
      <c r="A4" s="18"/>
      <c r="B4" s="19"/>
      <c r="C4" s="20"/>
      <c r="D4" s="28" t="s">
        <v>3</v>
      </c>
      <c r="E4" s="16" t="str">
        <f ca="1">IF($A$3="","—",INDIRECT(ADDRESS($J$1,13,1,1)))</f>
        <v>—</v>
      </c>
      <c r="F4" s="38"/>
      <c r="G4" s="28" t="s">
        <v>3</v>
      </c>
      <c r="H4" s="17" t="str">
        <f ca="1">IF(OR($A$3="",$B$3=""),"—",-1*$B$3*INDIRECT(ADDRESS($J$1,13,1,1)))</f>
        <v>—</v>
      </c>
      <c r="J4" s="7"/>
      <c r="K4" s="7">
        <v>4</v>
      </c>
      <c r="L4" s="7">
        <v>3</v>
      </c>
      <c r="M4" s="7">
        <v>2</v>
      </c>
      <c r="N4" s="7">
        <v>1</v>
      </c>
      <c r="O4" s="7"/>
      <c r="P4" s="7"/>
      <c r="Q4" s="7"/>
    </row>
    <row r="5" spans="1:18" s="9" customFormat="1" ht="15" customHeight="1" x14ac:dyDescent="0.25">
      <c r="A5" s="18"/>
      <c r="B5" s="19"/>
      <c r="C5" s="20"/>
      <c r="D5" s="28" t="s">
        <v>2</v>
      </c>
      <c r="E5" s="16" t="str">
        <f ca="1">IF($A$3="","—",INDIRECT(ADDRESS($J$1,14,1,1)))</f>
        <v>—</v>
      </c>
      <c r="F5" s="38"/>
      <c r="G5" s="28" t="s">
        <v>2</v>
      </c>
      <c r="H5" s="17" t="str">
        <f ca="1">IF(OR($A$3="",$B$3=""),"—",-1*$B$3*INDIRECT(ADDRESS($J$1,14,1,1)))</f>
        <v>—</v>
      </c>
      <c r="J5" s="7"/>
      <c r="K5" s="7">
        <v>5</v>
      </c>
      <c r="L5" s="7">
        <v>4</v>
      </c>
      <c r="M5" s="7">
        <v>3</v>
      </c>
      <c r="N5" s="7">
        <v>2</v>
      </c>
      <c r="O5" s="7"/>
      <c r="P5" s="7"/>
      <c r="Q5" s="7"/>
    </row>
    <row r="6" spans="1:18" s="9" customFormat="1" ht="15" customHeight="1" x14ac:dyDescent="0.25">
      <c r="A6" s="18"/>
      <c r="B6" s="19"/>
      <c r="C6" s="20"/>
      <c r="D6" s="28" t="s">
        <v>11</v>
      </c>
      <c r="E6" s="16" t="str">
        <f>IF($A$3="","—",0)</f>
        <v>—</v>
      </c>
      <c r="F6" s="38"/>
      <c r="G6" s="28" t="s">
        <v>11</v>
      </c>
      <c r="H6" s="17" t="str">
        <f>IF(OR($A$3="",$B$3=""),"—",0)</f>
        <v>—</v>
      </c>
      <c r="J6" s="7"/>
      <c r="K6" s="7"/>
      <c r="L6" s="7"/>
      <c r="M6" s="7"/>
      <c r="N6" s="7"/>
      <c r="O6" s="7"/>
      <c r="P6" s="7"/>
      <c r="Q6" s="7"/>
    </row>
    <row r="7" spans="1:18" s="9" customFormat="1" ht="15" customHeight="1" x14ac:dyDescent="0.25">
      <c r="A7" s="18"/>
      <c r="B7" s="19"/>
      <c r="C7" s="20"/>
      <c r="D7" s="28" t="s">
        <v>5</v>
      </c>
      <c r="E7" s="16" t="str">
        <f ca="1">IF($A$3="","—",-1*INDIRECT(ADDRESS($J$1,14,1,1)))</f>
        <v>—</v>
      </c>
      <c r="F7" s="38"/>
      <c r="G7" s="28" t="s">
        <v>5</v>
      </c>
      <c r="H7" s="17" t="str">
        <f ca="1">IF(OR($A$3="",$B$3=""),"—",$B$3*INDIRECT(ADDRESS($J$1,14,1,1)))</f>
        <v>—</v>
      </c>
      <c r="J7" s="7"/>
      <c r="K7" s="7"/>
      <c r="L7" s="7"/>
      <c r="M7" s="7"/>
      <c r="N7" s="7"/>
      <c r="O7" s="7"/>
      <c r="P7" s="7"/>
      <c r="Q7" s="7"/>
    </row>
    <row r="8" spans="1:18" s="9" customFormat="1" ht="15" customHeight="1" x14ac:dyDescent="0.25">
      <c r="A8" s="18"/>
      <c r="B8" s="19"/>
      <c r="C8" s="20"/>
      <c r="D8" s="28" t="s">
        <v>1</v>
      </c>
      <c r="E8" s="16" t="str">
        <f ca="1">IF($A$3="","—",-1*INDIRECT(ADDRESS($J$1,13,1,1)))</f>
        <v>—</v>
      </c>
      <c r="F8" s="38"/>
      <c r="G8" s="28" t="s">
        <v>1</v>
      </c>
      <c r="H8" s="17" t="str">
        <f ca="1">IF(OR($A$3="",$B$3=""),"—",$B$3*INDIRECT(ADDRESS($J$1,13,1,1)))</f>
        <v>—</v>
      </c>
      <c r="J8" s="7"/>
      <c r="K8" s="7"/>
      <c r="L8" s="7"/>
      <c r="M8" s="7"/>
      <c r="N8" s="7"/>
      <c r="O8" s="7"/>
      <c r="P8" s="7"/>
      <c r="Q8" s="7"/>
    </row>
    <row r="9" spans="1:18" s="9" customFormat="1" ht="15" customHeight="1" thickBot="1" x14ac:dyDescent="0.3">
      <c r="A9" s="21"/>
      <c r="B9" s="22"/>
      <c r="C9" s="23"/>
      <c r="D9" s="29" t="s">
        <v>4</v>
      </c>
      <c r="E9" s="24" t="str">
        <f ca="1">IF($A$3="","—",-1*INDIRECT(ADDRESS($J$1,12,1,1)))</f>
        <v>—</v>
      </c>
      <c r="F9" s="39"/>
      <c r="G9" s="29" t="s">
        <v>4</v>
      </c>
      <c r="H9" s="25" t="str">
        <f ca="1">IF(OR($A$3="",$B$3=""),"—",$B$3*INDIRECT(ADDRESS($J$1,12,1,1)))</f>
        <v>—</v>
      </c>
      <c r="J9" s="7"/>
      <c r="K9" s="7"/>
      <c r="L9" s="7"/>
      <c r="M9" s="7"/>
      <c r="N9" s="7"/>
      <c r="O9" s="7"/>
      <c r="P9" s="7"/>
      <c r="Q9" s="7"/>
    </row>
  </sheetData>
  <sheetProtection password="CC57" sheet="1" objects="1" scenarios="1" selectLockedCells="1"/>
  <mergeCells count="4">
    <mergeCell ref="D1:E1"/>
    <mergeCell ref="G1:H1"/>
    <mergeCell ref="A1:B1"/>
    <mergeCell ref="F1:F9"/>
  </mergeCells>
  <dataValidations count="1">
    <dataValidation type="decimal" allowBlank="1" showInputMessage="1" showErrorMessage="1" errorTitle="INCORRECT INPUT!" error="Must be a positive number between 1 and 100!" sqref="A3:B3">
      <formula1>1</formula1>
      <formula2>100</formula2>
    </dataValidation>
  </dataValidations>
  <printOptions horizontalCentered="1" verticalCentered="1"/>
  <pageMargins left="0.7" right="0.7" top="0.75" bottom="0.75" header="0.3" footer="0.3"/>
  <pageSetup orientation="landscape" horizontalDpi="4294967293" verticalDpi="1200" r:id="rId1"/>
  <headerFooter>
    <oddHeader>&amp;C&amp;"Arial,Bold"&amp;20CORRECTING FOR ARROWS
DEXCOM G5®/G6®</oddHeader>
    <oddFooter>&amp;L&amp;"Arial,Regular"&amp;10February 5, 2019&amp;C&amp;"Arial,Regular"&amp;10www.bcchildrens.ca/endocrinology-diabetes-site/documents/arrowbolus.xlsx&amp;R&amp;"Arial,Regular"&amp;10&amp;A, 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
  <sheetViews>
    <sheetView zoomScaleNormal="100" workbookViewId="0">
      <selection activeCell="A3" sqref="A3"/>
    </sheetView>
  </sheetViews>
  <sheetFormatPr defaultColWidth="9.28515625" defaultRowHeight="12.75" x14ac:dyDescent="0.2"/>
  <cols>
    <col min="1" max="1" width="4.5703125" style="26" customWidth="1"/>
    <col min="2" max="2" width="5.140625" style="26" customWidth="1"/>
    <col min="3" max="3" width="2.5703125" style="26" customWidth="1"/>
    <col min="4" max="5" width="9.28515625" style="26" customWidth="1"/>
    <col min="6" max="6" width="7" style="26" customWidth="1"/>
    <col min="7" max="9" width="9.28515625" style="26" customWidth="1"/>
    <col min="10" max="14" width="9.28515625" style="27" customWidth="1"/>
    <col min="15" max="17" width="9.28515625" style="27"/>
    <col min="18" max="16384" width="9.28515625" style="26"/>
  </cols>
  <sheetData>
    <row r="1" spans="1:18" s="6" customFormat="1" ht="15" customHeight="1" x14ac:dyDescent="0.25">
      <c r="A1" s="35" t="s">
        <v>8</v>
      </c>
      <c r="B1" s="36"/>
      <c r="C1" s="30"/>
      <c r="D1" s="32" t="s">
        <v>9</v>
      </c>
      <c r="E1" s="33"/>
      <c r="F1" s="37" t="s">
        <v>17</v>
      </c>
      <c r="G1" s="32" t="s">
        <v>10</v>
      </c>
      <c r="H1" s="34"/>
      <c r="J1" s="7">
        <f>IF($A$3&lt;1.4,5,IF(AND($A$3&gt;=1.4,$A$3&lt;2.8),4,(IF(AND($A$3&gt;=2.8,$A$3&lt;4.2),3,(IF(AND($A$3&gt;=4.2,$A$3&lt;6.9),2,IF($A$3&gt;=6.9,1,6)))))))</f>
        <v>5</v>
      </c>
      <c r="K1" s="7">
        <v>1</v>
      </c>
      <c r="L1" s="7">
        <v>0.5</v>
      </c>
      <c r="M1" s="7">
        <v>0</v>
      </c>
      <c r="N1" s="7">
        <v>0</v>
      </c>
      <c r="O1" s="8"/>
      <c r="P1" s="8"/>
      <c r="Q1" s="8"/>
      <c r="R1" s="9"/>
    </row>
    <row r="2" spans="1:18" s="9" customFormat="1" ht="15" customHeight="1" x14ac:dyDescent="0.25">
      <c r="A2" s="10" t="s">
        <v>0</v>
      </c>
      <c r="B2" s="11" t="s">
        <v>7</v>
      </c>
      <c r="C2" s="12"/>
      <c r="D2" s="11" t="s">
        <v>14</v>
      </c>
      <c r="E2" s="11" t="s">
        <v>13</v>
      </c>
      <c r="F2" s="38"/>
      <c r="G2" s="11" t="s">
        <v>14</v>
      </c>
      <c r="H2" s="13" t="s">
        <v>12</v>
      </c>
      <c r="J2" s="7"/>
      <c r="K2" s="7">
        <v>2</v>
      </c>
      <c r="L2" s="7">
        <v>1</v>
      </c>
      <c r="M2" s="7">
        <v>0.5</v>
      </c>
      <c r="N2" s="7">
        <v>0</v>
      </c>
      <c r="O2" s="7"/>
      <c r="P2" s="7"/>
      <c r="Q2" s="7"/>
    </row>
    <row r="3" spans="1:18" s="9" customFormat="1" ht="15" customHeight="1" x14ac:dyDescent="0.25">
      <c r="A3" s="14"/>
      <c r="B3" s="15"/>
      <c r="C3" s="12"/>
      <c r="D3" s="28" t="s">
        <v>18</v>
      </c>
      <c r="E3" s="16" t="str">
        <f ca="1">IF($A$3="","—",INDIRECT(ADDRESS($J$1,12,1,1)))</f>
        <v>—</v>
      </c>
      <c r="F3" s="38"/>
      <c r="G3" s="28" t="s">
        <v>18</v>
      </c>
      <c r="H3" s="17" t="str">
        <f ca="1">IF(OR($A$3="",$B$3=""),"—",-1*$B$3*INDIRECT(ADDRESS($J$1,12,1,1)))</f>
        <v>—</v>
      </c>
      <c r="J3" s="7"/>
      <c r="K3" s="7">
        <v>3</v>
      </c>
      <c r="L3" s="7">
        <v>2</v>
      </c>
      <c r="M3" s="7">
        <v>1</v>
      </c>
      <c r="N3" s="7">
        <v>0.5</v>
      </c>
      <c r="O3" s="7"/>
      <c r="P3" s="7"/>
      <c r="Q3" s="7"/>
    </row>
    <row r="4" spans="1:18" s="9" customFormat="1" ht="15" customHeight="1" x14ac:dyDescent="0.25">
      <c r="A4" s="18"/>
      <c r="B4" s="19"/>
      <c r="C4" s="20"/>
      <c r="D4" s="28" t="s">
        <v>6</v>
      </c>
      <c r="E4" s="16" t="str">
        <f ca="1">IF($A$3="","—",INDIRECT(ADDRESS($J$1,13,1,1)))</f>
        <v>—</v>
      </c>
      <c r="F4" s="38"/>
      <c r="G4" s="28" t="s">
        <v>6</v>
      </c>
      <c r="H4" s="17" t="str">
        <f ca="1">IF(OR($A$3="",$B$3=""),"—",-1*$B$3*INDIRECT(ADDRESS($J$1,13,1,1)))</f>
        <v>—</v>
      </c>
      <c r="J4" s="7"/>
      <c r="K4" s="7">
        <v>4</v>
      </c>
      <c r="L4" s="7">
        <v>3</v>
      </c>
      <c r="M4" s="7">
        <v>2</v>
      </c>
      <c r="N4" s="7">
        <v>1</v>
      </c>
      <c r="O4" s="7"/>
      <c r="P4" s="7"/>
      <c r="Q4" s="7"/>
    </row>
    <row r="5" spans="1:18" s="9" customFormat="1" ht="15" customHeight="1" x14ac:dyDescent="0.25">
      <c r="A5" s="18"/>
      <c r="B5" s="19"/>
      <c r="C5" s="20"/>
      <c r="D5" s="28" t="s">
        <v>3</v>
      </c>
      <c r="E5" s="16" t="str">
        <f ca="1">IF($A$3="","—",INDIRECT(ADDRESS($J$1,14,1,1)))</f>
        <v>—</v>
      </c>
      <c r="F5" s="38"/>
      <c r="G5" s="28" t="s">
        <v>3</v>
      </c>
      <c r="H5" s="17" t="str">
        <f ca="1">IF(OR($A$3="",$B$3=""),"—",-1*$B$3*INDIRECT(ADDRESS($J$1,14,1,1)))</f>
        <v>—</v>
      </c>
      <c r="J5" s="7"/>
      <c r="K5" s="7">
        <v>5</v>
      </c>
      <c r="L5" s="7">
        <v>4</v>
      </c>
      <c r="M5" s="7">
        <v>3</v>
      </c>
      <c r="N5" s="7">
        <v>2</v>
      </c>
      <c r="O5" s="7"/>
      <c r="P5" s="7"/>
      <c r="Q5" s="7"/>
    </row>
    <row r="6" spans="1:18" s="9" customFormat="1" ht="15" customHeight="1" x14ac:dyDescent="0.25">
      <c r="A6" s="18"/>
      <c r="B6" s="19"/>
      <c r="C6" s="20"/>
      <c r="D6" s="11" t="s">
        <v>20</v>
      </c>
      <c r="E6" s="16" t="str">
        <f>IF($A$3="","—",0)</f>
        <v>—</v>
      </c>
      <c r="F6" s="38"/>
      <c r="G6" s="11" t="s">
        <v>20</v>
      </c>
      <c r="H6" s="17" t="str">
        <f>IF(OR($A$3="",$B$3=""),"—",0)</f>
        <v>—</v>
      </c>
      <c r="J6" s="7"/>
      <c r="K6" s="7"/>
      <c r="L6" s="7"/>
      <c r="M6" s="7"/>
      <c r="N6" s="7"/>
      <c r="O6" s="7"/>
      <c r="P6" s="7"/>
      <c r="Q6" s="7"/>
    </row>
    <row r="7" spans="1:18" s="9" customFormat="1" ht="15" customHeight="1" x14ac:dyDescent="0.25">
      <c r="A7" s="18"/>
      <c r="B7" s="19"/>
      <c r="C7" s="20"/>
      <c r="D7" s="28" t="s">
        <v>1</v>
      </c>
      <c r="E7" s="16" t="str">
        <f ca="1">IF($A$3="","—",-1*INDIRECT(ADDRESS($J$1,14,1,1)))</f>
        <v>—</v>
      </c>
      <c r="F7" s="38"/>
      <c r="G7" s="28" t="s">
        <v>1</v>
      </c>
      <c r="H7" s="17" t="str">
        <f ca="1">IF(OR($A$3="",$B$3=""),"—",$B$3*INDIRECT(ADDRESS($J$1,14,1,1)))</f>
        <v>—</v>
      </c>
      <c r="J7" s="7"/>
      <c r="K7" s="7"/>
      <c r="L7" s="7"/>
      <c r="M7" s="7"/>
      <c r="N7" s="7"/>
      <c r="O7" s="7"/>
      <c r="P7" s="7"/>
      <c r="Q7" s="7"/>
    </row>
    <row r="8" spans="1:18" s="9" customFormat="1" ht="15" customHeight="1" x14ac:dyDescent="0.25">
      <c r="A8" s="18"/>
      <c r="B8" s="19"/>
      <c r="C8" s="20"/>
      <c r="D8" s="28" t="s">
        <v>4</v>
      </c>
      <c r="E8" s="16" t="str">
        <f ca="1">IF($A$3="","—",-1*INDIRECT(ADDRESS($J$1,13,1,1)))</f>
        <v>—</v>
      </c>
      <c r="F8" s="38"/>
      <c r="G8" s="28" t="s">
        <v>4</v>
      </c>
      <c r="H8" s="17" t="str">
        <f ca="1">IF(OR($A$3="",$B$3=""),"—",$B$3*INDIRECT(ADDRESS($J$1,13,1,1)))</f>
        <v>—</v>
      </c>
      <c r="J8" s="7"/>
      <c r="K8" s="7"/>
      <c r="L8" s="7"/>
      <c r="M8" s="7"/>
      <c r="N8" s="7"/>
      <c r="O8" s="7"/>
      <c r="P8" s="7"/>
      <c r="Q8" s="7"/>
    </row>
    <row r="9" spans="1:18" s="9" customFormat="1" ht="15" customHeight="1" thickBot="1" x14ac:dyDescent="0.3">
      <c r="A9" s="21"/>
      <c r="B9" s="22"/>
      <c r="C9" s="23"/>
      <c r="D9" s="29" t="s">
        <v>19</v>
      </c>
      <c r="E9" s="24" t="str">
        <f ca="1">IF($A$3="","—",-1*INDIRECT(ADDRESS($J$1,12,1,1)))</f>
        <v>—</v>
      </c>
      <c r="F9" s="39"/>
      <c r="G9" s="29" t="s">
        <v>19</v>
      </c>
      <c r="H9" s="25" t="str">
        <f ca="1">IF(OR($A$3="",$B$3=""),"—",$B$3*INDIRECT(ADDRESS($J$1,12,1,1)))</f>
        <v>—</v>
      </c>
      <c r="J9" s="7"/>
      <c r="K9" s="7"/>
      <c r="L9" s="7"/>
      <c r="M9" s="7"/>
      <c r="N9" s="7"/>
      <c r="O9" s="7"/>
      <c r="P9" s="7"/>
      <c r="Q9" s="7"/>
    </row>
  </sheetData>
  <sheetProtection password="CC57" sheet="1" objects="1" scenarios="1" selectLockedCells="1"/>
  <mergeCells count="4">
    <mergeCell ref="A1:B1"/>
    <mergeCell ref="D1:E1"/>
    <mergeCell ref="F1:F9"/>
    <mergeCell ref="G1:H1"/>
  </mergeCells>
  <dataValidations count="1">
    <dataValidation type="decimal" allowBlank="1" showInputMessage="1" showErrorMessage="1" errorTitle="INCORRECT INPUT!" error="Must be a positive number between 1 and 100!" sqref="A3:B3">
      <formula1>1</formula1>
      <formula2>100</formula2>
    </dataValidation>
  </dataValidations>
  <printOptions horizontalCentered="1" verticalCentered="1"/>
  <pageMargins left="0.7" right="0.7" top="0.75" bottom="0.75" header="0.3" footer="0.3"/>
  <pageSetup orientation="landscape" horizontalDpi="4294967293" verticalDpi="1200" r:id="rId1"/>
  <headerFooter>
    <oddHeader>&amp;C&amp;"Arial,Bold"&amp;20CORRECTING FOR ARROWS
MEDTRONIC ENLITE® 2/GUARDIAN™ 3</oddHeader>
    <oddFooter>&amp;L&amp;"Arial,Regular"&amp;10February 5, 2019&amp;C&amp;"Arial,Regular"&amp;10www.bcchildrens.ca/endocrinology-diabetes-site/documents/arrowbolus.xlsx&amp;R&amp;"Arial,Regular"&amp;10&amp;A, 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
  <sheetViews>
    <sheetView zoomScaleNormal="100" workbookViewId="0">
      <selection activeCell="A3" sqref="A3"/>
    </sheetView>
  </sheetViews>
  <sheetFormatPr defaultColWidth="9.28515625" defaultRowHeight="12.75" x14ac:dyDescent="0.2"/>
  <cols>
    <col min="1" max="1" width="4.5703125" style="26" customWidth="1"/>
    <col min="2" max="2" width="5.140625" style="26" customWidth="1"/>
    <col min="3" max="3" width="2.5703125" style="26" customWidth="1"/>
    <col min="4" max="5" width="9.28515625" style="26" customWidth="1"/>
    <col min="6" max="6" width="7" style="26" customWidth="1"/>
    <col min="7" max="14" width="9.28515625" style="26" customWidth="1"/>
    <col min="15" max="16384" width="9.28515625" style="26"/>
  </cols>
  <sheetData>
    <row r="1" spans="1:18" s="6" customFormat="1" ht="15" customHeight="1" x14ac:dyDescent="0.25">
      <c r="A1" s="35" t="s">
        <v>8</v>
      </c>
      <c r="B1" s="36"/>
      <c r="C1" s="31"/>
      <c r="D1" s="32" t="s">
        <v>9</v>
      </c>
      <c r="E1" s="33"/>
      <c r="F1" s="37" t="s">
        <v>17</v>
      </c>
      <c r="G1" s="32" t="s">
        <v>10</v>
      </c>
      <c r="H1" s="34"/>
      <c r="J1" s="7">
        <f>IF($A$3&lt;1.4,5,IF(AND($A$3&gt;=1.4,$A$3&lt;2.8),4,(IF(AND($A$3&gt;=2.8,$A$3&lt;4.2),3,(IF(AND($A$3&gt;=4.2,$A$3&lt;6.9),2,IF($A$3&gt;=6.9,1,6)))))))</f>
        <v>5</v>
      </c>
      <c r="K1" s="7">
        <v>1</v>
      </c>
      <c r="L1" s="7">
        <v>0.5</v>
      </c>
      <c r="M1" s="7">
        <v>0</v>
      </c>
      <c r="N1" s="7">
        <v>0</v>
      </c>
      <c r="R1" s="9"/>
    </row>
    <row r="2" spans="1:18" s="9" customFormat="1" ht="15" customHeight="1" x14ac:dyDescent="0.25">
      <c r="A2" s="10" t="s">
        <v>0</v>
      </c>
      <c r="B2" s="11" t="s">
        <v>7</v>
      </c>
      <c r="C2" s="12"/>
      <c r="D2" s="11" t="s">
        <v>14</v>
      </c>
      <c r="E2" s="11" t="s">
        <v>13</v>
      </c>
      <c r="F2" s="38"/>
      <c r="G2" s="11" t="s">
        <v>14</v>
      </c>
      <c r="H2" s="13" t="s">
        <v>12</v>
      </c>
      <c r="J2" s="7"/>
      <c r="K2" s="7">
        <v>2</v>
      </c>
      <c r="L2" s="7">
        <v>1</v>
      </c>
      <c r="M2" s="7">
        <v>0.5</v>
      </c>
      <c r="N2" s="7">
        <v>0</v>
      </c>
    </row>
    <row r="3" spans="1:18" s="9" customFormat="1" ht="15" customHeight="1" x14ac:dyDescent="0.25">
      <c r="A3" s="14"/>
      <c r="B3" s="15"/>
      <c r="C3" s="12"/>
      <c r="D3" s="28" t="s">
        <v>3</v>
      </c>
      <c r="E3" s="16" t="str">
        <f ca="1">IF($A$3="","—",INDIRECT(ADDRESS($J$1,13,1,1)))</f>
        <v>—</v>
      </c>
      <c r="F3" s="38"/>
      <c r="G3" s="28" t="s">
        <v>3</v>
      </c>
      <c r="H3" s="17" t="str">
        <f ca="1">IF(OR($A$3="",$B$3=""),"—",-1*$B$3*INDIRECT(ADDRESS($J$1,13,1,1)))</f>
        <v>—</v>
      </c>
      <c r="J3" s="7"/>
      <c r="K3" s="7">
        <v>3</v>
      </c>
      <c r="L3" s="7">
        <v>2</v>
      </c>
      <c r="M3" s="7">
        <v>1</v>
      </c>
      <c r="N3" s="7">
        <v>0.5</v>
      </c>
    </row>
    <row r="4" spans="1:18" s="9" customFormat="1" ht="15" customHeight="1" x14ac:dyDescent="0.25">
      <c r="A4" s="18"/>
      <c r="B4" s="19"/>
      <c r="C4" s="20"/>
      <c r="D4" s="28" t="s">
        <v>2</v>
      </c>
      <c r="E4" s="16" t="str">
        <f ca="1">IF($A$3="","—",INDIRECT(ADDRESS($J$1,14,1,1)))</f>
        <v>—</v>
      </c>
      <c r="F4" s="38"/>
      <c r="G4" s="28" t="s">
        <v>2</v>
      </c>
      <c r="H4" s="17" t="str">
        <f ca="1">IF(OR($A$3="",$B$3=""),"—",-1*$B$3*INDIRECT(ADDRESS($J$1,14,1,1)))</f>
        <v>—</v>
      </c>
      <c r="J4" s="7"/>
      <c r="K4" s="7">
        <v>4</v>
      </c>
      <c r="L4" s="7">
        <v>3</v>
      </c>
      <c r="M4" s="7">
        <v>2</v>
      </c>
      <c r="N4" s="7">
        <v>1</v>
      </c>
    </row>
    <row r="5" spans="1:18" s="9" customFormat="1" ht="15" customHeight="1" x14ac:dyDescent="0.25">
      <c r="A5" s="18"/>
      <c r="B5" s="19"/>
      <c r="C5" s="20"/>
      <c r="D5" s="28" t="s">
        <v>11</v>
      </c>
      <c r="E5" s="16" t="str">
        <f>IF($A$3="","—",0)</f>
        <v>—</v>
      </c>
      <c r="F5" s="38"/>
      <c r="G5" s="28" t="s">
        <v>11</v>
      </c>
      <c r="H5" s="17" t="str">
        <f>IF(OR($A$3="",$B$3=""),"—",0)</f>
        <v>—</v>
      </c>
      <c r="J5" s="7"/>
      <c r="K5" s="7">
        <v>5</v>
      </c>
      <c r="L5" s="7">
        <v>4</v>
      </c>
      <c r="M5" s="7">
        <v>3</v>
      </c>
      <c r="N5" s="7">
        <v>2</v>
      </c>
    </row>
    <row r="6" spans="1:18" s="9" customFormat="1" ht="15" customHeight="1" x14ac:dyDescent="0.25">
      <c r="A6" s="18"/>
      <c r="B6" s="19"/>
      <c r="C6" s="20"/>
      <c r="D6" s="28" t="s">
        <v>5</v>
      </c>
      <c r="E6" s="16" t="str">
        <f ca="1">IF($A$3="","—",-1*INDIRECT(ADDRESS($J$1,14,1,1)))</f>
        <v>—</v>
      </c>
      <c r="F6" s="38"/>
      <c r="G6" s="28" t="s">
        <v>5</v>
      </c>
      <c r="H6" s="17" t="str">
        <f ca="1">IF(OR($A$3="",$B$3=""),"—",$B$3*INDIRECT(ADDRESS($J$1,14,1,1)))</f>
        <v>—</v>
      </c>
    </row>
    <row r="7" spans="1:18" s="9" customFormat="1" ht="15" customHeight="1" thickBot="1" x14ac:dyDescent="0.3">
      <c r="A7" s="21"/>
      <c r="B7" s="22"/>
      <c r="C7" s="23"/>
      <c r="D7" s="29" t="s">
        <v>1</v>
      </c>
      <c r="E7" s="24" t="str">
        <f ca="1">IF($A$3="","—",-1*INDIRECT(ADDRESS($J$1,13,1,1)))</f>
        <v>—</v>
      </c>
      <c r="F7" s="39"/>
      <c r="G7" s="29" t="s">
        <v>1</v>
      </c>
      <c r="H7" s="25" t="str">
        <f ca="1">IF(OR($A$3="",$B$3=""),"—",$B$3*INDIRECT(ADDRESS($J$1,13,1,1)))</f>
        <v>—</v>
      </c>
    </row>
  </sheetData>
  <sheetProtection password="CC57" sheet="1" objects="1" scenarios="1" selectLockedCells="1"/>
  <mergeCells count="4">
    <mergeCell ref="A1:B1"/>
    <mergeCell ref="D1:E1"/>
    <mergeCell ref="G1:H1"/>
    <mergeCell ref="F1:F7"/>
  </mergeCells>
  <dataValidations count="1">
    <dataValidation type="decimal" allowBlank="1" showInputMessage="1" showErrorMessage="1" errorTitle="INCORRECT INPUT!" error="Must be a positive number between 1 and 100!" sqref="A3:B3">
      <formula1>1</formula1>
      <formula2>100</formula2>
    </dataValidation>
  </dataValidations>
  <printOptions horizontalCentered="1" verticalCentered="1"/>
  <pageMargins left="0.7" right="0.7" top="0.75" bottom="0.75" header="0.3" footer="0.3"/>
  <pageSetup orientation="landscape" horizontalDpi="4294967293" verticalDpi="1200" r:id="rId1"/>
  <headerFooter>
    <oddHeader>&amp;C&amp;"Arial,Bold"&amp;20CORRECTING FOR ARROWS
FREESTYLE LIBRE®</oddHeader>
    <oddFooter>&amp;L&amp;"Arial,Regular"&amp;10February 5, 2019&amp;C&amp;"Arial,Regular"&amp;10www.bcchildrens.ca/endocrinology-diabetes-site/documents/arrowbolus.xlsx&amp;R&amp;"Arial,Regular"&amp;10&amp;A, 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Custom Document" ma:contentTypeID="0x0101008E6CB98D40FF9B4CB0271192DA214C5D00C232EB5A6389A3459C2213A3D9760B3E" ma:contentTypeVersion="6" ma:contentTypeDescription="Create a new document." ma:contentTypeScope="" ma:versionID="29c75ae729e943ebf081a2f6734f4dfe">
  <xsd:schema xmlns:xsd="http://www.w3.org/2001/XMLSchema" xmlns:xs="http://www.w3.org/2001/XMLSchema" xmlns:p="http://schemas.microsoft.com/office/2006/metadata/properties" xmlns:ns2="26dbe106-944e-4fd6-9021-c9d90b7288fc" xmlns:ns3="4de64c37-ebdf-406a-9f1b-af099cf715f4" targetNamespace="http://schemas.microsoft.com/office/2006/metadata/properties" ma:root="true" ma:fieldsID="ccb8014d0ab65e001f3e1318711a50a1" ns2:_="" ns3:_="">
    <xsd:import namespace="26dbe106-944e-4fd6-9021-c9d90b7288fc"/>
    <xsd:import namespace="4de64c37-ebdf-406a-9f1b-af099cf715f4"/>
    <xsd:element name="properties">
      <xsd:complexType>
        <xsd:sequence>
          <xsd:element name="documentManagement">
            <xsd:complexType>
              <xsd:all>
                <xsd:element ref="ns2:d54dd449c2c54af89444c3906a20b699" minOccurs="0"/>
                <xsd:element ref="ns2:TaxCatchAll" minOccurs="0"/>
                <xsd:element ref="ns2:TaxCatchAllLabel" minOccurs="0"/>
                <xsd:element ref="ns2:k05366dfea714127ab8826af69afb524" minOccurs="0"/>
                <xsd:element ref="ns3:DocumentDescription" minOccurs="0"/>
                <xsd:element ref="ns3:DocumentLanguage" minOccurs="0"/>
                <xsd:element ref="ns3:Audience1"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dbe106-944e-4fd6-9021-c9d90b7288fc" elementFormDefault="qualified">
    <xsd:import namespace="http://schemas.microsoft.com/office/2006/documentManagement/types"/>
    <xsd:import namespace="http://schemas.microsoft.com/office/infopath/2007/PartnerControls"/>
    <xsd:element name="d54dd449c2c54af89444c3906a20b699" ma:index="8" nillable="true" ma:taxonomy="true" ma:internalName="d54dd449c2c54af89444c3906a20b699" ma:taxonomyFieldName="ResourceCategory" ma:displayName="Resource Category" ma:fieldId="{d54dd449-c2c5-4af8-9444-c3906a20b699}" ma:taxonomyMulti="true" ma:sspId="e5481489-1c4e-4a78-9d25-61807e18e714" ma:termSetId="d477b736-22e1-4c03-907d-7fbde261d4d5" ma:anchorId="00000000-0000-0000-0000-000000000000" ma:open="false" ma:isKeyword="false">
      <xsd:complexType>
        <xsd:sequence>
          <xsd:element ref="pc:Terms" minOccurs="0" maxOccurs="1"/>
        </xsd:sequence>
      </xsd:complexType>
    </xsd:element>
    <xsd:element name="TaxCatchAll" ma:index="9" nillable="true" ma:displayName="Taxonomy Catch All Column" ma:description="" ma:hidden="true" ma:list="{9f57bd62-c4a3-4766-bbc7-05d4198744fa}" ma:internalName="TaxCatchAll" ma:showField="CatchAllData" ma:web="26dbe106-944e-4fd6-9021-c9d90b7288fc">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description="" ma:hidden="true" ma:list="{9f57bd62-c4a3-4766-bbc7-05d4198744fa}" ma:internalName="TaxCatchAllLabel" ma:readOnly="true" ma:showField="CatchAllDataLabel" ma:web="26dbe106-944e-4fd6-9021-c9d90b7288fc">
      <xsd:complexType>
        <xsd:complexContent>
          <xsd:extension base="dms:MultiChoiceLookup">
            <xsd:sequence>
              <xsd:element name="Value" type="dms:Lookup" maxOccurs="unbounded" minOccurs="0" nillable="true"/>
            </xsd:sequence>
          </xsd:extension>
        </xsd:complexContent>
      </xsd:complexType>
    </xsd:element>
    <xsd:element name="k05366dfea714127ab8826af69afb524" ma:index="12" nillable="true" ma:taxonomy="true" ma:internalName="k05366dfea714127ab8826af69afb524" ma:taxonomyFieldName="ResourceType" ma:displayName="ResourceType" ma:fieldId="{405366df-ea71-4127-ab88-26af69afb524}" ma:taxonomyMulti="true" ma:sspId="e5481489-1c4e-4a78-9d25-61807e18e714" ma:termSetId="f367d6b2-406a-443d-b850-249d3ebc6bd2" ma:anchorId="00000000-0000-0000-0000-000000000000" ma:open="false" ma:isKeyword="false">
      <xsd:complexType>
        <xsd:sequence>
          <xsd:element ref="pc:Terms" minOccurs="0" maxOccurs="1"/>
        </xsd:sequence>
      </xsd:complexType>
    </xsd:element>
    <xsd:element name="_dlc_DocId" ma:index="17" nillable="true" ma:displayName="Document ID Value" ma:description="The value of the document ID assigned to this item." ma:internalName="_dlc_DocId" ma:readOnly="true">
      <xsd:simpleType>
        <xsd:restriction base="dms:Text"/>
      </xsd:simpleType>
    </xsd:element>
    <xsd:element name="_dlc_DocIdUrl" ma:index="18"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9"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4de64c37-ebdf-406a-9f1b-af099cf715f4" elementFormDefault="qualified">
    <xsd:import namespace="http://schemas.microsoft.com/office/2006/documentManagement/types"/>
    <xsd:import namespace="http://schemas.microsoft.com/office/infopath/2007/PartnerControls"/>
    <xsd:element name="DocumentDescription" ma:index="14" nillable="true" ma:displayName="Resource Description" ma:internalName="DocumentDescription">
      <xsd:simpleType>
        <xsd:restriction base="dms:Note">
          <xsd:maxLength value="255"/>
        </xsd:restriction>
      </xsd:simpleType>
    </xsd:element>
    <xsd:element name="DocumentLanguage" ma:index="15" nillable="true" ma:displayName="Resource Language" ma:format="Dropdown" ma:internalName="DocumentLanguage">
      <xsd:simpleType>
        <xsd:restriction base="dms:Choice">
          <xsd:enumeration value="Arabic"/>
          <xsd:enumeration value="Chinese (Simplified)"/>
          <xsd:enumeration value="Chinese (Traditional)"/>
          <xsd:enumeration value="French"/>
          <xsd:enumeration value="Spanish"/>
          <xsd:enumeration value="Russian"/>
          <xsd:enumeration value="Vietnamese"/>
        </xsd:restriction>
      </xsd:simpleType>
    </xsd:element>
    <xsd:element name="Audience1" ma:index="16" nillable="true" ma:displayName="Audience" ma:internalName="Audience1">
      <xsd:complexType>
        <xsd:complexContent>
          <xsd:extension base="dms:MultiChoice">
            <xsd:sequence>
              <xsd:element name="Value" maxOccurs="unbounded" minOccurs="0" nillable="true">
                <xsd:simpleType>
                  <xsd:restriction base="dms:Choice">
                    <xsd:enumeration value="Health Professionals"/>
                    <xsd:enumeration value="Patients and Families"/>
                    <xsd:enumeration value="Physicians"/>
                    <xsd:enumeration value="Researchers"/>
                  </xsd:restriction>
                </xsd:simple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DocumentDescription xmlns="4de64c37-ebdf-406a-9f1b-af099cf715f4" xsi:nil="true"/>
    <Audience1 xmlns="4de64c37-ebdf-406a-9f1b-af099cf715f4"/>
    <_dlc_DocId xmlns="26dbe106-944e-4fd6-9021-c9d90b7288fc">BCCH-24-343</_dlc_DocId>
    <d54dd449c2c54af89444c3906a20b699 xmlns="26dbe106-944e-4fd6-9021-c9d90b7288fc">
      <Terms xmlns="http://schemas.microsoft.com/office/infopath/2007/PartnerControls"/>
    </d54dd449c2c54af89444c3906a20b699>
    <k05366dfea714127ab8826af69afb524 xmlns="26dbe106-944e-4fd6-9021-c9d90b7288fc">
      <Terms xmlns="http://schemas.microsoft.com/office/infopath/2007/PartnerControls"/>
    </k05366dfea714127ab8826af69afb524>
    <DocumentLanguage xmlns="4de64c37-ebdf-406a-9f1b-af099cf715f4" xsi:nil="true"/>
    <TaxCatchAll xmlns="26dbe106-944e-4fd6-9021-c9d90b7288fc"/>
    <_dlc_DocIdUrl xmlns="26dbe106-944e-4fd6-9021-c9d90b7288fc">
      <Url>http://www.bcchildrens.ca/endocrinology-diabetes-site/_layouts/15/DocIdRedir.aspx?ID=BCCH-24-343</Url>
      <Description>BCCH-24-343</Description>
    </_dlc_DocIdUrl>
  </documentManagement>
</p:properties>
</file>

<file path=customXml/itemProps1.xml><?xml version="1.0" encoding="utf-8"?>
<ds:datastoreItem xmlns:ds="http://schemas.openxmlformats.org/officeDocument/2006/customXml" ds:itemID="{E759DEC8-FB0A-4511-9CE1-43284CEB5614}"/>
</file>

<file path=customXml/itemProps2.xml><?xml version="1.0" encoding="utf-8"?>
<ds:datastoreItem xmlns:ds="http://schemas.openxmlformats.org/officeDocument/2006/customXml" ds:itemID="{0E865AA9-7744-4EF9-BEC2-3DA92A716CEF}"/>
</file>

<file path=customXml/itemProps3.xml><?xml version="1.0" encoding="utf-8"?>
<ds:datastoreItem xmlns:ds="http://schemas.openxmlformats.org/officeDocument/2006/customXml" ds:itemID="{1E3E572C-DA83-4417-B34C-D14AE20E7E47}"/>
</file>

<file path=customXml/itemProps4.xml><?xml version="1.0" encoding="utf-8"?>
<ds:datastoreItem xmlns:ds="http://schemas.openxmlformats.org/officeDocument/2006/customXml" ds:itemID="{C34A2382-DD24-4E0C-9669-47C3826B3D6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Instructions</vt:lpstr>
      <vt:lpstr>Dexcom</vt:lpstr>
      <vt:lpstr>Medtronic</vt:lpstr>
      <vt:lpstr>FreeStyle</vt:lpstr>
      <vt:lpstr>Dexcom!Print_Area</vt:lpstr>
      <vt:lpstr>FreeStyle!Print_Area</vt:lpstr>
      <vt:lpstr>Instructions!Print_Area</vt:lpstr>
      <vt:lpstr>Medtronic!Print_Area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Daniel L. Metzger, MD</dc:creator>
  <cp:lastModifiedBy>Daniel L. Metzger, MD</cp:lastModifiedBy>
  <cp:lastPrinted>2019-02-05T19:57:32Z</cp:lastPrinted>
  <dcterms:created xsi:type="dcterms:W3CDTF">2017-02-13T04:55:14Z</dcterms:created>
  <dcterms:modified xsi:type="dcterms:W3CDTF">2019-02-05T19:57:57Z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757b83d2-64e5-4c71-b7e8-f394bf894046</vt:lpwstr>
  </property>
  <property fmtid="{D5CDD505-2E9C-101B-9397-08002B2CF9AE}" pid="3" name="ContentTypeId">
    <vt:lpwstr>0x0101008E6CB98D40FF9B4CB0271192DA214C5D00C232EB5A6389A3459C2213A3D9760B3E</vt:lpwstr>
  </property>
  <property fmtid="{D5CDD505-2E9C-101B-9397-08002B2CF9AE}" pid="4" name="ResourceCategory">
    <vt:lpwstr/>
  </property>
  <property fmtid="{D5CDD505-2E9C-101B-9397-08002B2CF9AE}" pid="5" name="ResourceType">
    <vt:lpwstr/>
  </property>
</Properties>
</file>