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Daniel\OneDrive\Documents\EDU Website\XLS\"/>
    </mc:Choice>
  </mc:AlternateContent>
  <xr:revisionPtr revIDLastSave="0" documentId="13_ncr:1_{620CE12E-7970-4E48-9B12-3BC2DA4C08FE}" xr6:coauthVersionLast="47" xr6:coauthVersionMax="47" xr10:uidLastSave="{00000000-0000-0000-0000-000000000000}"/>
  <workbookProtection workbookPassword="CC57" lockStructure="1"/>
  <bookViews>
    <workbookView xWindow="-96" yWindow="-96" windowWidth="23232" windowHeight="12552" activeTab="1" xr2:uid="{00000000-000D-0000-FFFF-FFFF00000000}"/>
  </bookViews>
  <sheets>
    <sheet name="Instructions" sheetId="3" r:id="rId1"/>
    <sheet name="BolusCalc" sheetId="2" r:id="rId2"/>
    <sheet name="Variables" sheetId="4" state="hidden" r:id="rId3"/>
  </sheets>
  <definedNames>
    <definedName name="lunch">IF(ISNUMBER(BolusCalc!$B$5),Variables!$A$1:INDEX(Variables!$A:$A,MATCH("",Variables!$A:$A,-1)-1),"")</definedName>
    <definedName name="_xlnm.Print_Area" localSheetId="1">BolusCalc!$A$1:$Q$35</definedName>
    <definedName name="_xlnm.Print_Area" localSheetId="0">Instructions!$A$1:$A$6</definedName>
    <definedName name="rapid">Variables!$C$1:$C$6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4" l="1"/>
  <c r="B3" i="4"/>
  <c r="B4" i="4"/>
  <c r="B5" i="4"/>
  <c r="B6" i="4"/>
  <c r="B7" i="4"/>
  <c r="B8" i="4"/>
  <c r="B9" i="4"/>
  <c r="B10" i="4"/>
  <c r="B11" i="4"/>
  <c r="B1" i="4"/>
  <c r="B10" i="2" l="1"/>
  <c r="C10" i="2"/>
  <c r="D10" i="2"/>
  <c r="E10" i="2"/>
  <c r="F10" i="2"/>
  <c r="G10" i="2"/>
  <c r="H10" i="2"/>
  <c r="I10" i="2"/>
  <c r="J10" i="2"/>
  <c r="K10" i="2"/>
  <c r="L10" i="2"/>
  <c r="M10" i="2"/>
  <c r="N10" i="2"/>
  <c r="O10" i="2"/>
  <c r="P10" i="2"/>
  <c r="Q10" i="2"/>
  <c r="R10" i="2"/>
  <c r="I9" i="2"/>
  <c r="A3" i="4" l="1"/>
  <c r="A11" i="4"/>
  <c r="A4" i="4"/>
  <c r="A5" i="4"/>
  <c r="A8" i="4"/>
  <c r="A2" i="4"/>
  <c r="A6" i="4"/>
  <c r="A10" i="4"/>
  <c r="A7" i="4"/>
  <c r="A9" i="4"/>
  <c r="A1" i="4"/>
  <c r="R35" i="2"/>
  <c r="S35" i="2" s="1"/>
  <c r="R12" i="2"/>
  <c r="S12" i="2" s="1"/>
  <c r="B14" i="2" s="1"/>
  <c r="R16" i="2"/>
  <c r="S16" i="2" s="1"/>
  <c r="R20" i="2"/>
  <c r="S20" i="2" s="1"/>
  <c r="R24" i="2"/>
  <c r="S24" i="2" s="1"/>
  <c r="R28" i="2"/>
  <c r="S28" i="2" s="1"/>
  <c r="R32" i="2"/>
  <c r="S32" i="2" s="1"/>
  <c r="R11" i="2"/>
  <c r="S11" i="2" s="1"/>
  <c r="R13" i="2"/>
  <c r="S13" i="2" s="1"/>
  <c r="R17" i="2"/>
  <c r="S17" i="2" s="1"/>
  <c r="R21" i="2"/>
  <c r="S21" i="2" s="1"/>
  <c r="R25" i="2"/>
  <c r="S25" i="2" s="1"/>
  <c r="R29" i="2"/>
  <c r="S29" i="2" s="1"/>
  <c r="R33" i="2"/>
  <c r="S33" i="2" s="1"/>
  <c r="R14" i="2"/>
  <c r="S14" i="2" s="1"/>
  <c r="R18" i="2"/>
  <c r="S18" i="2" s="1"/>
  <c r="R22" i="2"/>
  <c r="S22" i="2" s="1"/>
  <c r="R26" i="2"/>
  <c r="S26" i="2" s="1"/>
  <c r="R30" i="2"/>
  <c r="S30" i="2" s="1"/>
  <c r="R34" i="2"/>
  <c r="S34" i="2" s="1"/>
  <c r="R15" i="2"/>
  <c r="S15" i="2" s="1"/>
  <c r="R19" i="2"/>
  <c r="S19" i="2" s="1"/>
  <c r="B21" i="2" s="1"/>
  <c r="R23" i="2"/>
  <c r="S23" i="2" s="1"/>
  <c r="R27" i="2"/>
  <c r="S27" i="2" s="1"/>
  <c r="R31" i="2"/>
  <c r="S31" i="2" s="1"/>
  <c r="B33" i="2" s="1"/>
  <c r="B17" i="2" l="1"/>
  <c r="B29" i="2"/>
  <c r="B32" i="2"/>
  <c r="B28" i="2"/>
  <c r="B23" i="2"/>
  <c r="B26" i="2"/>
  <c r="B31" i="2"/>
  <c r="B19" i="2"/>
  <c r="B27" i="2"/>
  <c r="B22" i="2"/>
  <c r="B18" i="2"/>
  <c r="B24" i="2"/>
  <c r="B15" i="2"/>
  <c r="B20" i="2"/>
  <c r="B12" i="2"/>
  <c r="B13" i="2"/>
  <c r="B25" i="2"/>
  <c r="B16" i="2"/>
  <c r="B34" i="2"/>
  <c r="B35" i="2"/>
  <c r="B30" i="2"/>
  <c r="A13" i="4"/>
  <c r="A14" i="4" l="1"/>
  <c r="C11" i="2" s="1"/>
  <c r="E11" i="2"/>
  <c r="I11" i="2"/>
  <c r="M11" i="2"/>
  <c r="Q11" i="2"/>
  <c r="F11" i="2"/>
  <c r="J11" i="2"/>
  <c r="N11" i="2"/>
  <c r="N12" i="2" s="1"/>
  <c r="N13" i="2" s="1"/>
  <c r="N14" i="2" s="1"/>
  <c r="N15" i="2" s="1"/>
  <c r="N16" i="2" s="1"/>
  <c r="N17" i="2" s="1"/>
  <c r="N18" i="2" s="1"/>
  <c r="N19" i="2" s="1"/>
  <c r="N20" i="2" s="1"/>
  <c r="N21" i="2" s="1"/>
  <c r="N22" i="2" s="1"/>
  <c r="N23" i="2" s="1"/>
  <c r="N24" i="2" s="1"/>
  <c r="N25" i="2" s="1"/>
  <c r="N26" i="2" s="1"/>
  <c r="N27" i="2" s="1"/>
  <c r="N28" i="2" s="1"/>
  <c r="N29" i="2" s="1"/>
  <c r="N30" i="2" s="1"/>
  <c r="N31" i="2" s="1"/>
  <c r="N32" i="2" s="1"/>
  <c r="N33" i="2" s="1"/>
  <c r="N34" i="2" s="1"/>
  <c r="N35" i="2" s="1"/>
  <c r="G11" i="2"/>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K11" i="2"/>
  <c r="O11" i="2"/>
  <c r="H11" i="2"/>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L11" i="2"/>
  <c r="L12" i="2" s="1"/>
  <c r="L13" i="2" s="1"/>
  <c r="L14" i="2" s="1"/>
  <c r="L15" i="2" s="1"/>
  <c r="L16" i="2" s="1"/>
  <c r="L17" i="2" s="1"/>
  <c r="L18" i="2" s="1"/>
  <c r="L19" i="2" s="1"/>
  <c r="L20" i="2" s="1"/>
  <c r="L21" i="2" s="1"/>
  <c r="L22" i="2" s="1"/>
  <c r="L23" i="2" s="1"/>
  <c r="L24" i="2" s="1"/>
  <c r="L25" i="2" s="1"/>
  <c r="L26" i="2" s="1"/>
  <c r="L27" i="2" s="1"/>
  <c r="L28" i="2" s="1"/>
  <c r="L29" i="2" s="1"/>
  <c r="L30" i="2" s="1"/>
  <c r="L31" i="2" s="1"/>
  <c r="L32" i="2" s="1"/>
  <c r="L33" i="2" s="1"/>
  <c r="L34" i="2" s="1"/>
  <c r="L35" i="2" s="1"/>
  <c r="P11" i="2"/>
  <c r="D11" i="2"/>
  <c r="D12" i="2" l="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P12" i="2"/>
  <c r="P13" i="2" s="1"/>
  <c r="P14" i="2" s="1"/>
  <c r="P15" i="2" s="1"/>
  <c r="P16" i="2" s="1"/>
  <c r="P17" i="2" s="1"/>
  <c r="P18" i="2" s="1"/>
  <c r="P19" i="2" s="1"/>
  <c r="P20" i="2" s="1"/>
  <c r="P21" i="2" s="1"/>
  <c r="P22" i="2" s="1"/>
  <c r="P23" i="2" s="1"/>
  <c r="P24" i="2" s="1"/>
  <c r="P25" i="2" s="1"/>
  <c r="P26" i="2" s="1"/>
  <c r="P27" i="2" s="1"/>
  <c r="P28" i="2" s="1"/>
  <c r="P29" i="2" s="1"/>
  <c r="P30" i="2" s="1"/>
  <c r="P31" i="2" s="1"/>
  <c r="P32" i="2" s="1"/>
  <c r="P33" i="2" s="1"/>
  <c r="P34" i="2" s="1"/>
  <c r="P35" i="2" s="1"/>
  <c r="F12" i="2"/>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M12" i="2"/>
  <c r="M13" i="2" s="1"/>
  <c r="M14" i="2" s="1"/>
  <c r="M15" i="2" s="1"/>
  <c r="M16" i="2" s="1"/>
  <c r="M17" i="2" s="1"/>
  <c r="M18" i="2" s="1"/>
  <c r="M19" i="2" s="1"/>
  <c r="M20" i="2" s="1"/>
  <c r="M21" i="2" s="1"/>
  <c r="M22" i="2" s="1"/>
  <c r="M23" i="2" s="1"/>
  <c r="M24" i="2" s="1"/>
  <c r="M25" i="2" s="1"/>
  <c r="M26" i="2" s="1"/>
  <c r="M27" i="2" s="1"/>
  <c r="M28" i="2" s="1"/>
  <c r="M29" i="2" s="1"/>
  <c r="M30" i="2" s="1"/>
  <c r="M31" i="2" s="1"/>
  <c r="M32" i="2" s="1"/>
  <c r="M33" i="2" s="1"/>
  <c r="M34" i="2" s="1"/>
  <c r="M35" i="2" s="1"/>
  <c r="O12" i="2"/>
  <c r="O13" i="2" s="1"/>
  <c r="O14" i="2" s="1"/>
  <c r="O15" i="2" s="1"/>
  <c r="O16" i="2" s="1"/>
  <c r="O17" i="2" s="1"/>
  <c r="O18" i="2" s="1"/>
  <c r="O19" i="2" s="1"/>
  <c r="O20" i="2" s="1"/>
  <c r="O21" i="2" s="1"/>
  <c r="O22" i="2" s="1"/>
  <c r="O23" i="2" s="1"/>
  <c r="O24" i="2" s="1"/>
  <c r="O25" i="2" s="1"/>
  <c r="O26" i="2" s="1"/>
  <c r="O27" i="2" s="1"/>
  <c r="O28" i="2" s="1"/>
  <c r="O29" i="2" s="1"/>
  <c r="O30" i="2" s="1"/>
  <c r="O31" i="2" s="1"/>
  <c r="O32" i="2" s="1"/>
  <c r="O33" i="2" s="1"/>
  <c r="O34" i="2" s="1"/>
  <c r="O35" i="2" s="1"/>
  <c r="K12" i="2"/>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E12" i="2"/>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J12" i="2"/>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Q12" i="2"/>
  <c r="Q13" i="2" s="1"/>
  <c r="Q14" i="2" s="1"/>
  <c r="Q15" i="2" s="1"/>
  <c r="Q16" i="2" s="1"/>
  <c r="Q17" i="2" s="1"/>
  <c r="Q18" i="2" s="1"/>
  <c r="Q19" i="2" s="1"/>
  <c r="Q20" i="2" s="1"/>
  <c r="Q21" i="2" s="1"/>
  <c r="Q22" i="2" s="1"/>
  <c r="Q23" i="2" s="1"/>
  <c r="Q24" i="2" s="1"/>
  <c r="Q25" i="2" s="1"/>
  <c r="Q26" i="2" s="1"/>
  <c r="Q27" i="2" s="1"/>
  <c r="Q28" i="2" s="1"/>
  <c r="Q29" i="2" s="1"/>
  <c r="Q30" i="2" s="1"/>
  <c r="Q31" i="2" s="1"/>
  <c r="Q32" i="2" s="1"/>
  <c r="Q33" i="2" s="1"/>
  <c r="Q34" i="2" s="1"/>
  <c r="Q35" i="2"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C12" i="2" l="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alcChain>
</file>

<file path=xl/sharedStrings.xml><?xml version="1.0" encoding="utf-8"?>
<sst xmlns="http://schemas.openxmlformats.org/spreadsheetml/2006/main" count="32" uniqueCount="30">
  <si>
    <t>Carb Ratio</t>
  </si>
  <si>
    <t>Sensitivity Factor</t>
  </si>
  <si>
    <t>Lunch</t>
  </si>
  <si>
    <t>Patient's Name</t>
  </si>
  <si>
    <t>Target Glucose</t>
  </si>
  <si>
    <t>mmol/L</t>
  </si>
  <si>
    <r>
      <t xml:space="preserve">CARBS (grams) </t>
    </r>
    <r>
      <rPr>
        <b/>
        <sz val="13"/>
        <rFont val="Wingdings"/>
        <charset val="2"/>
      </rPr>
      <t>è</t>
    </r>
  </si>
  <si>
    <t>Calculations do not account for active insulin/insulin-on-board, nor for activity!</t>
  </si>
  <si>
    <t>grams</t>
  </si>
  <si>
    <t>INSTRUCTIONS</t>
  </si>
  <si>
    <t>FOR BG ≥20 MMOL/L CALL PARENT!</t>
  </si>
  <si>
    <t>Date of Birth</t>
  </si>
  <si>
    <t>LUNCH
GLUCOSE</t>
  </si>
  <si>
    <t>Humalog</t>
  </si>
  <si>
    <t>NovoRapid</t>
  </si>
  <si>
    <t>Apidra</t>
  </si>
  <si>
    <t>Fiasp</t>
  </si>
  <si>
    <t>This Excel spreadsheet calculates lunch insulin boluses, based on the patient's insulin-to-carbohydrate ratio ("carb ratio", in grams), insulin sensitivity factor (ISF) or correction factor ("sensitivity factor", in mmol/L), and the target blood glucose ("target glucose", in mmol/L).</t>
  </si>
  <si>
    <t>Carb Range</t>
  </si>
  <si>
    <t>Rapid Insulin</t>
  </si>
  <si>
    <t>for carb ratios 4–60 grams, sensitivity factors 1–20 mmol/L</t>
  </si>
  <si>
    <t>There is one worksheet (BolusCalc), which covers carb ratios ranging between 4–60, and ISF between 1–20. These ranges cover the majority of children and youth on insulin.</t>
  </si>
  <si>
    <t>For the BolucCalc worksheet, fill in the yellow blanks for name, date of birth, lunch carb ratio, lunch sensitivity factor, and the dropdowns for type of rapid insulin and desired carb-count range. The worksheet will then auto-calculate the insulin boluses required for a given blood glucose (on the vertical axis) and amount of carbohydrates consumed (on the horizontal axis). The insulin dose is rounded off (using a cut-off of 80%, not 50%) to the nearest half-unit for ISF 2–20 and to the nearest unit for ISF 1–1.9.</t>
  </si>
  <si>
    <t>Trurapi</t>
  </si>
  <si>
    <t>Admelog</t>
  </si>
  <si>
    <t>0–74</t>
  </si>
  <si>
    <t>TREAT IF LOW BEFORE GIVING INSULIN!</t>
  </si>
  <si>
    <t>ALWAYS REFER TO CARE PLAN BEFORE GIVING INSULIN!</t>
  </si>
  <si>
    <t>Prepared By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</si>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</sst>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11" x14ac:knownFonts="1">
    <font>
      <sz val="10"/>
      <name val="Arial"/>
    </font>
    <font>
      <sz val="8"/>
      <name val="Arial"/>
      <family val="2"/>
    </font>
    <font>
      <b/>
      <sz val="10"/>
      <name val="Arial"/>
      <family val="2"/>
    </font>
    <font>
      <b/>
      <sz val="14"/>
      <name val="Arial"/>
      <family val="2"/>
    </font>
    <font>
      <b/>
      <sz val="13"/>
      <name val="Arial"/>
      <family val="2"/>
    </font>
    <font>
      <sz val="10"/>
      <name val="Arial"/>
      <family val="2"/>
    </font>
    <font>
      <b/>
      <sz val="13"/>
      <name val="Wingdings"/>
      <charset val="2"/>
    </font>
    <font>
      <sz val="10"/>
      <color theme="0"/>
      <name val="Arial"/>
      <family val="2"/>
    </font>
    <font>
      <b/>
      <sz val="10"/>
      <color rgb="FFFF0000"/>
      <name val="Arial"/>
      <family val="2"/>
    </font>
    <font>
      <sz val="10"/>
      <color rgb="FFFF0000"/>
      <name val="Arial"/>
      <family val="2"/>
    </font>
    <font>
      <sz val="9"/>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Border="1" applyAlignment="1" applyProtection="1">
      <alignment vertical="center"/>
      <protection hidden="1"/>
    </xf>
    <xf numFmtId="49" fontId="0" fillId="0" borderId="0" xfId="0" applyNumberFormat="1" applyBorder="1" applyAlignment="1" applyProtection="1">
      <alignment vertical="center"/>
      <protection hidden="1"/>
    </xf>
    <xf numFmtId="0" fontId="0" fillId="0" borderId="0" xfId="0" applyBorder="1" applyAlignment="1" applyProtection="1">
      <alignment horizontal="center" vertical="center"/>
      <protection hidden="1"/>
    </xf>
    <xf numFmtId="49" fontId="2" fillId="0" borderId="0" xfId="0" applyNumberFormat="1" applyFont="1" applyBorder="1" applyAlignment="1" applyProtection="1">
      <alignment horizontal="right" vertical="center"/>
      <protection hidden="1"/>
    </xf>
    <xf numFmtId="0" fontId="0" fillId="0" borderId="0" xfId="0" applyNumberFormat="1" applyAlignment="1" applyProtection="1">
      <alignment vertical="top" wrapText="1"/>
      <protection hidden="1"/>
    </xf>
    <xf numFmtId="0" fontId="3" fillId="0" borderId="0" xfId="0" applyNumberFormat="1" applyFont="1" applyAlignment="1" applyProtection="1">
      <alignment horizontal="center" vertical="top" wrapText="1"/>
      <protection hidden="1"/>
    </xf>
    <xf numFmtId="0" fontId="5" fillId="0" borderId="0" xfId="0" applyNumberFormat="1" applyFont="1" applyAlignment="1" applyProtection="1">
      <alignment vertical="top" wrapText="1"/>
      <protection hidden="1"/>
    </xf>
    <xf numFmtId="164" fontId="7" fillId="0" borderId="0" xfId="0" applyNumberFormat="1"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49" fontId="0" fillId="0" borderId="0" xfId="0" applyNumberFormat="1" applyFill="1" applyBorder="1" applyAlignment="1" applyProtection="1">
      <alignment horizontal="left" vertical="center"/>
      <protection hidden="1"/>
    </xf>
    <xf numFmtId="0" fontId="0" fillId="0" borderId="0" xfId="0"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5" fillId="0" borderId="0" xfId="0" applyFont="1" applyProtection="1">
      <protection hidden="1"/>
    </xf>
    <xf numFmtId="0" fontId="0" fillId="0" borderId="0" xfId="0" applyProtection="1">
      <protection hidden="1"/>
    </xf>
    <xf numFmtId="0" fontId="0" fillId="0" borderId="0" xfId="0" applyNumberFormat="1" applyProtection="1">
      <protection hidden="1"/>
    </xf>
    <xf numFmtId="164" fontId="0" fillId="0" borderId="3" xfId="0" applyNumberFormat="1" applyBorder="1" applyAlignment="1" applyProtection="1">
      <alignment horizontal="center" vertical="center"/>
      <protection hidden="1"/>
    </xf>
    <xf numFmtId="164" fontId="0" fillId="0" borderId="4" xfId="0" applyNumberFormat="1" applyBorder="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Fill="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5" fillId="0" borderId="0" xfId="0" applyFont="1" applyAlignment="1" applyProtection="1">
      <alignment vertical="top" wrapText="1"/>
      <protection hidden="1"/>
    </xf>
    <xf numFmtId="0" fontId="2" fillId="0" borderId="0" xfId="0" applyFont="1" applyBorder="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0" fillId="0" borderId="0" xfId="0"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164" fontId="0" fillId="0" borderId="11" xfId="0" applyNumberFormat="1" applyBorder="1" applyAlignment="1" applyProtection="1">
      <alignment horizontal="center" vertical="center"/>
      <protection hidden="1"/>
    </xf>
    <xf numFmtId="164" fontId="0" fillId="0" borderId="12" xfId="0" applyNumberFormat="1" applyBorder="1" applyAlignment="1" applyProtection="1">
      <alignment horizontal="center" vertical="center"/>
      <protection hidden="1"/>
    </xf>
    <xf numFmtId="164" fontId="0" fillId="0" borderId="13" xfId="0" applyNumberFormat="1" applyBorder="1" applyAlignment="1" applyProtection="1">
      <alignment horizontal="center" vertical="center"/>
      <protection hidden="1"/>
    </xf>
    <xf numFmtId="164" fontId="0" fillId="0" borderId="14" xfId="0" applyNumberFormat="1" applyBorder="1" applyAlignment="1" applyProtection="1">
      <alignment horizontal="center" vertical="center"/>
      <protection hidden="1"/>
    </xf>
    <xf numFmtId="164" fontId="0" fillId="0" borderId="15" xfId="0" applyNumberFormat="1" applyBorder="1" applyAlignment="1" applyProtection="1">
      <alignment horizontal="center" vertical="center"/>
      <protection hidden="1"/>
    </xf>
    <xf numFmtId="164" fontId="0" fillId="0" borderId="16" xfId="0" applyNumberFormat="1" applyBorder="1" applyAlignment="1" applyProtection="1">
      <alignment horizontal="center" vertical="center"/>
      <protection hidden="1"/>
    </xf>
    <xf numFmtId="0" fontId="0" fillId="2" borderId="12" xfId="0" applyFill="1" applyBorder="1" applyAlignment="1" applyProtection="1">
      <alignment horizontal="center" vertical="center"/>
      <protection locked="0" hidden="1"/>
    </xf>
    <xf numFmtId="0" fontId="0" fillId="0" borderId="12"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locked="0" hidden="1"/>
    </xf>
    <xf numFmtId="164" fontId="9" fillId="0" borderId="7" xfId="0" applyNumberFormat="1" applyFont="1" applyBorder="1" applyAlignment="1" applyProtection="1">
      <alignment horizontal="center" vertical="center"/>
      <protection hidden="1"/>
    </xf>
    <xf numFmtId="164" fontId="9" fillId="0" borderId="8" xfId="0" applyNumberFormat="1" applyFont="1" applyBorder="1" applyAlignment="1" applyProtection="1">
      <alignment horizontal="center" vertical="center"/>
      <protection hidden="1"/>
    </xf>
    <xf numFmtId="164" fontId="9" fillId="0" borderId="9" xfId="0" applyNumberFormat="1" applyFont="1" applyBorder="1" applyAlignment="1" applyProtection="1">
      <alignment horizontal="center" vertical="center"/>
      <protection hidden="1"/>
    </xf>
    <xf numFmtId="164" fontId="9" fillId="0" borderId="10" xfId="0" applyNumberFormat="1"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5"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2" fillId="0" borderId="0" xfId="0" applyFont="1" applyAlignment="1">
      <alignment horizontal="right" vertical="center"/>
    </xf>
    <xf numFmtId="0" fontId="0" fillId="0" borderId="0" xfId="0" applyAlignment="1">
      <alignment vertical="center"/>
    </xf>
    <xf numFmtId="0" fontId="0" fillId="0" borderId="0" xfId="0" applyBorder="1" applyAlignment="1" applyProtection="1">
      <alignment horizontal="left" vertical="center"/>
      <protection hidden="1"/>
    </xf>
    <xf numFmtId="49" fontId="3" fillId="0" borderId="7" xfId="0" applyNumberFormat="1" applyFont="1" applyBorder="1" applyAlignment="1" applyProtection="1">
      <alignment horizontal="center" vertical="center" textRotation="255" wrapText="1"/>
      <protection hidden="1"/>
    </xf>
    <xf numFmtId="49" fontId="3" fillId="0" borderId="3" xfId="0" applyNumberFormat="1" applyFont="1" applyBorder="1" applyAlignment="1" applyProtection="1">
      <alignment horizontal="center" vertical="center" textRotation="255"/>
      <protection hidden="1"/>
    </xf>
    <xf numFmtId="0" fontId="0" fillId="0" borderId="3" xfId="0" applyBorder="1" applyAlignment="1" applyProtection="1">
      <alignment vertical="center"/>
      <protection hidden="1"/>
    </xf>
    <xf numFmtId="0" fontId="0" fillId="0" borderId="4" xfId="0" applyBorder="1" applyAlignment="1" applyProtection="1">
      <alignment vertical="center"/>
      <protection hidden="1"/>
    </xf>
    <xf numFmtId="0" fontId="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49" fontId="4" fillId="0" borderId="6" xfId="0" applyNumberFormat="1" applyFont="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8" fillId="0" borderId="0" xfId="0" applyFont="1" applyBorder="1" applyAlignment="1" applyProtection="1">
      <alignment horizontal="right" vertical="center"/>
      <protection hidden="1"/>
    </xf>
    <xf numFmtId="0" fontId="0" fillId="0" borderId="0" xfId="0" applyAlignment="1">
      <alignment horizontal="right" vertical="center"/>
    </xf>
    <xf numFmtId="165" fontId="0" fillId="3" borderId="17" xfId="0" applyNumberFormat="1" applyFill="1" applyBorder="1" applyAlignment="1" applyProtection="1">
      <alignment horizontal="left" vertical="center"/>
      <protection locked="0"/>
    </xf>
    <xf numFmtId="165" fontId="0" fillId="3" borderId="18" xfId="0" applyNumberFormat="1" applyFill="1" applyBorder="1" applyAlignment="1" applyProtection="1">
      <alignment horizontal="left" vertical="center"/>
      <protection locked="0"/>
    </xf>
    <xf numFmtId="49" fontId="5" fillId="2" borderId="17" xfId="0" applyNumberFormat="1"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3" borderId="17" xfId="0" applyFill="1" applyBorder="1" applyAlignment="1" applyProtection="1">
      <alignment vertical="center" shrinkToFit="1"/>
      <protection locked="0"/>
    </xf>
    <xf numFmtId="0" fontId="0" fillId="3" borderId="18" xfId="0"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165" fontId="0" fillId="3" borderId="17" xfId="0" applyNumberFormat="1" applyFill="1" applyBorder="1" applyAlignment="1" applyProtection="1">
      <alignment vertical="center"/>
      <protection locked="0"/>
    </xf>
    <xf numFmtId="165" fontId="0" fillId="3" borderId="18" xfId="0" applyNumberFormat="1" applyFill="1" applyBorder="1" applyAlignment="1" applyProtection="1">
      <alignment vertical="center"/>
      <protection locked="0"/>
    </xf>
    <xf numFmtId="165" fontId="0" fillId="3" borderId="19" xfId="0" applyNumberFormat="1" applyFill="1" applyBorder="1" applyAlignment="1" applyProtection="1">
      <alignment vertical="center"/>
      <protection locked="0"/>
    </xf>
    <xf numFmtId="165" fontId="0" fillId="0" borderId="19" xfId="0" applyNumberFormat="1" applyBorder="1" applyAlignment="1" applyProtection="1">
      <alignment horizontal="left" vertical="center"/>
      <protection locked="0"/>
    </xf>
  </cellXfs>
  <cellStyles count="1">
    <cellStyle name="Normal" xfId="0" builtinId="0"/>
  </cellStyles>
  <dxfs count="4">
    <dxf>
      <font>
        <color rgb="FFFFFF00"/>
      </font>
    </dxf>
    <dxf>
      <font>
        <color rgb="FFFF0000"/>
      </font>
    </dxf>
    <dxf>
      <font>
        <condense val="0"/>
        <extend val="0"/>
        <color indexed="9"/>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zoomScaleNormal="100" workbookViewId="0">
      <selection activeCell="A5" sqref="A5"/>
    </sheetView>
  </sheetViews>
  <sheetFormatPr defaultColWidth="0" defaultRowHeight="12.3" x14ac:dyDescent="0.4"/>
  <cols>
    <col min="1" max="1" width="117.44140625" style="5" customWidth="1"/>
    <col min="2" max="16384" width="0" style="5" hidden="1"/>
  </cols>
  <sheetData>
    <row r="1" spans="1:1" ht="17.7" x14ac:dyDescent="0.4">
      <c r="A1" s="6" t="s">
        <v>9</v>
      </c>
    </row>
    <row r="3" spans="1:1" ht="40" customHeight="1" x14ac:dyDescent="0.4">
      <c r="A3" s="7" t="s">
        <v>17</v>
      </c>
    </row>
    <row r="4" spans="1:1" ht="40" customHeight="1" x14ac:dyDescent="0.4">
      <c r="A4" s="22" t="s">
        <v>21</v>
      </c>
    </row>
    <row r="5" spans="1:1" ht="64.5" customHeight="1" x14ac:dyDescent="0.4">
      <c r="A5" s="7" t="s">
        <v>22</v>
      </c>
    </row>
    <row r="6" spans="1:1" x14ac:dyDescent="0.4">
      <c r="A6" s="5" t="s">
        <v>7</v>
      </c>
    </row>
    <row r="15" spans="1:1" x14ac:dyDescent="0.4">
      <c r="A15" s="7"/>
    </row>
  </sheetData>
  <sheetProtection password="CC57" sheet="1" selectLockedCells="1" selectUnlockedCells="1"/>
  <phoneticPr fontId="1" type="noConversion"/>
  <printOptions horizontalCentered="1" verticalCentered="1"/>
  <pageMargins left="0.7" right="0.7" top="0.75" bottom="0.75" header="0.3" footer="0.3"/>
  <pageSetup orientation="landscape" r:id="rId1"/>
  <headerFooter>
    <oddHeader>&amp;C&amp;"Arial,Bold"&amp;20BOLUS CALCULATOR FOR SCHOOL LUNCHES</oddHeader>
    <oddFooter>&amp;LOctober 27, 2022&amp;Cwww.bcchildrens.ca/endocrinology-diabetes-site/documents/boluscalclunch.xlsx&amp;R&amp;A,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35"/>
  <sheetViews>
    <sheetView tabSelected="1" zoomScaleNormal="100" workbookViewId="0">
      <selection activeCell="B2" sqref="B2:E2"/>
    </sheetView>
  </sheetViews>
  <sheetFormatPr defaultColWidth="9.1640625" defaultRowHeight="12.3" x14ac:dyDescent="0.4"/>
  <cols>
    <col min="1" max="1" width="16.71875" style="2" customWidth="1"/>
    <col min="2" max="2" width="10" style="3" customWidth="1"/>
    <col min="3" max="3" width="7.83203125" style="3" bestFit="1" customWidth="1"/>
    <col min="4" max="13" width="7" style="3" bestFit="1" customWidth="1"/>
    <col min="14" max="17" width="7" style="1" bestFit="1" customWidth="1"/>
    <col min="18" max="18" width="4.5546875" style="8" bestFit="1" customWidth="1"/>
    <col min="19" max="19" width="5" style="9" bestFit="1" customWidth="1"/>
    <col min="20" max="16384" width="9.1640625" style="1"/>
  </cols>
  <sheetData>
    <row r="1" spans="1:23" x14ac:dyDescent="0.4">
      <c r="A1" s="4" t="s">
        <v>3</v>
      </c>
      <c r="B1" s="67"/>
      <c r="C1" s="68"/>
      <c r="D1" s="68"/>
      <c r="E1" s="69"/>
      <c r="F1" s="11"/>
      <c r="G1" s="11"/>
      <c r="L1" s="47" t="s">
        <v>28</v>
      </c>
      <c r="M1" s="64"/>
      <c r="N1" s="70"/>
      <c r="O1" s="71"/>
      <c r="P1" s="71"/>
      <c r="Q1" s="72"/>
    </row>
    <row r="2" spans="1:23" x14ac:dyDescent="0.4">
      <c r="A2" s="4" t="s">
        <v>11</v>
      </c>
      <c r="B2" s="65"/>
      <c r="C2" s="66"/>
      <c r="D2" s="66"/>
      <c r="E2" s="76"/>
      <c r="F2" s="11"/>
      <c r="G2" s="11"/>
      <c r="L2" s="46"/>
      <c r="M2" s="46" t="s">
        <v>29</v>
      </c>
      <c r="N2" s="73"/>
      <c r="O2" s="74"/>
      <c r="P2" s="74"/>
      <c r="Q2" s="75"/>
    </row>
    <row r="3" spans="1:23" x14ac:dyDescent="0.4">
      <c r="A3" s="4"/>
      <c r="E3" s="13"/>
      <c r="F3" s="23"/>
      <c r="G3" s="23"/>
    </row>
    <row r="4" spans="1:23" x14ac:dyDescent="0.4">
      <c r="A4" s="4"/>
      <c r="B4" s="27" t="s">
        <v>2</v>
      </c>
      <c r="C4" s="26"/>
      <c r="J4" s="47" t="s">
        <v>20</v>
      </c>
      <c r="K4" s="48"/>
      <c r="L4" s="48"/>
      <c r="M4" s="48"/>
      <c r="N4" s="48"/>
      <c r="O4" s="48"/>
      <c r="P4" s="48"/>
      <c r="Q4" s="48"/>
      <c r="R4" s="10"/>
    </row>
    <row r="5" spans="1:23" x14ac:dyDescent="0.4">
      <c r="A5" s="4" t="s">
        <v>0</v>
      </c>
      <c r="B5" s="39"/>
      <c r="C5" s="49" t="s">
        <v>8</v>
      </c>
      <c r="D5" s="50"/>
      <c r="E5" s="25"/>
      <c r="F5" s="19"/>
      <c r="G5" s="20"/>
      <c r="H5" s="21"/>
      <c r="I5" s="21"/>
      <c r="R5" s="24"/>
      <c r="T5" s="12"/>
      <c r="U5" s="12"/>
      <c r="V5" s="12"/>
      <c r="W5" s="8"/>
    </row>
    <row r="6" spans="1:23" x14ac:dyDescent="0.4">
      <c r="A6" s="4" t="s">
        <v>1</v>
      </c>
      <c r="B6" s="39"/>
      <c r="C6" s="49" t="s">
        <v>5</v>
      </c>
      <c r="D6" s="50"/>
      <c r="J6" s="51" t="s">
        <v>27</v>
      </c>
      <c r="K6" s="52"/>
      <c r="L6" s="52"/>
      <c r="M6" s="52"/>
      <c r="N6" s="52"/>
      <c r="O6" s="52"/>
      <c r="P6" s="52"/>
      <c r="Q6" s="52"/>
      <c r="R6" s="10"/>
    </row>
    <row r="7" spans="1:23" x14ac:dyDescent="0.4">
      <c r="A7" s="4" t="s">
        <v>4</v>
      </c>
      <c r="B7" s="40">
        <v>6</v>
      </c>
      <c r="C7" s="50" t="s">
        <v>5</v>
      </c>
      <c r="D7" s="50"/>
      <c r="M7" s="58" t="s">
        <v>10</v>
      </c>
      <c r="N7" s="59"/>
      <c r="O7" s="59"/>
      <c r="P7" s="59"/>
      <c r="Q7" s="59"/>
      <c r="R7" s="10"/>
    </row>
    <row r="8" spans="1:23" x14ac:dyDescent="0.4">
      <c r="A8" s="4" t="s">
        <v>18</v>
      </c>
      <c r="B8" s="41" t="s">
        <v>25</v>
      </c>
      <c r="C8" s="49" t="s">
        <v>8</v>
      </c>
      <c r="D8" s="53"/>
      <c r="L8" s="63" t="s">
        <v>26</v>
      </c>
      <c r="M8" s="64"/>
      <c r="N8" s="64"/>
      <c r="O8" s="64"/>
      <c r="P8" s="64"/>
      <c r="Q8" s="64"/>
      <c r="R8" s="10"/>
    </row>
    <row r="9" spans="1:23" x14ac:dyDescent="0.4">
      <c r="A9" s="4" t="s">
        <v>19</v>
      </c>
      <c r="B9" s="41"/>
      <c r="H9" s="23"/>
      <c r="I9" s="47" t="str">
        <f>IF(AND(ISNUMBER($B$5),ISNUMBER($B$6)),"Does not account for active insulin/insulin-on-board, nor for activity!","")</f>
        <v/>
      </c>
      <c r="J9" s="60"/>
      <c r="K9" s="60"/>
      <c r="L9" s="60"/>
      <c r="M9" s="60"/>
      <c r="N9" s="60"/>
      <c r="O9" s="60"/>
      <c r="P9" s="60"/>
      <c r="Q9" s="60"/>
      <c r="R9" s="9"/>
      <c r="S9" s="10"/>
    </row>
    <row r="10" spans="1:23" s="9" customFormat="1" ht="12.6" thickBot="1" x14ac:dyDescent="0.45">
      <c r="A10" s="9">
        <v>0.5</v>
      </c>
      <c r="B10" s="9">
        <f>ROUND($B$5*0.5*(COLUMN()-2),0)</f>
        <v>0</v>
      </c>
      <c r="C10" s="9">
        <f t="shared" ref="C10:P10" si="0">ROUND($B$5*0.5*(COLUMN()-2),0)</f>
        <v>0</v>
      </c>
      <c r="D10" s="9">
        <f t="shared" si="0"/>
        <v>0</v>
      </c>
      <c r="E10" s="9">
        <f t="shared" si="0"/>
        <v>0</v>
      </c>
      <c r="F10" s="9">
        <f t="shared" si="0"/>
        <v>0</v>
      </c>
      <c r="G10" s="9">
        <f t="shared" si="0"/>
        <v>0</v>
      </c>
      <c r="H10" s="9">
        <f t="shared" si="0"/>
        <v>0</v>
      </c>
      <c r="I10" s="9">
        <f t="shared" si="0"/>
        <v>0</v>
      </c>
      <c r="J10" s="9">
        <f t="shared" si="0"/>
        <v>0</v>
      </c>
      <c r="K10" s="9">
        <f t="shared" si="0"/>
        <v>0</v>
      </c>
      <c r="L10" s="9">
        <f t="shared" si="0"/>
        <v>0</v>
      </c>
      <c r="M10" s="9">
        <f t="shared" si="0"/>
        <v>0</v>
      </c>
      <c r="N10" s="9">
        <f t="shared" si="0"/>
        <v>0</v>
      </c>
      <c r="O10" s="9">
        <f t="shared" si="0"/>
        <v>0</v>
      </c>
      <c r="P10" s="9">
        <f t="shared" si="0"/>
        <v>0</v>
      </c>
      <c r="Q10" s="9">
        <f>ROUND($B$5*0.5*(COLUMN()-2),0)</f>
        <v>0</v>
      </c>
      <c r="R10" s="8">
        <f>IF($B$6&gt;1.9,0.5,1)</f>
        <v>1</v>
      </c>
    </row>
    <row r="11" spans="1:23" ht="16.8" thickBot="1" x14ac:dyDescent="0.45">
      <c r="A11" s="61" t="s">
        <v>6</v>
      </c>
      <c r="B11" s="62"/>
      <c r="C11" s="29" t="str">
        <f>IF(AND($B$8&lt;&gt;"",ISNUMBER(Variables!$A$13)),IF(Variables!$A$14&gt;0,"NONE",ROUND($B$5*Variables!$A$14*3,0)&amp;"–"&amp;ROUND(C10-0.1*$B$5+$Q$10*Variables!$A$13,0)),"")</f>
        <v/>
      </c>
      <c r="D11" s="30" t="str">
        <f>IF(AND($B$8&lt;&gt;"",ISNUMBER(Variables!$A$13)),ROUND(C10-0.1*$B$5+$Q$10*Variables!$A$13+1,0)&amp;"–"&amp;ROUND(D10-0.1*$B$5+$Q$10*Variables!$A$13,0),"")</f>
        <v/>
      </c>
      <c r="E11" s="31" t="str">
        <f>IF(AND($B$8&lt;&gt;"",ISNUMBER(Variables!$A$13)),ROUND(D10-0.1*$B$5+$Q$10*Variables!$A$13+1,0)&amp;"–"&amp;ROUND(E10-0.1*$B$5+$Q$10*Variables!$A$13,0),"")</f>
        <v/>
      </c>
      <c r="F11" s="31" t="str">
        <f>IF(AND($B$8&lt;&gt;"",ISNUMBER(Variables!$A$13)),ROUND(E10-0.1*$B$5+$Q$10*Variables!$A$13+1,0)&amp;"–"&amp;ROUND(F10-0.1*$B$5+$Q$10*Variables!$A$13,0),"")</f>
        <v/>
      </c>
      <c r="G11" s="31" t="str">
        <f>IF(AND($B$8&lt;&gt;"",ISNUMBER(Variables!$A$13)),ROUND(F10-0.1*$B$5+$Q$10*Variables!$A$13+1,0)&amp;"–"&amp;ROUND(G10-0.1*$B$5+$Q$10*Variables!$A$13,0),"")</f>
        <v/>
      </c>
      <c r="H11" s="31" t="str">
        <f>IF(AND($B$8&lt;&gt;"",ISNUMBER(Variables!$A$13)),ROUND(G10-0.1*$B$5+$Q$10*Variables!$A$13+1,0)&amp;"–"&amp;ROUND(H10-0.1*$B$5+$Q$10*Variables!$A$13,0),"")</f>
        <v/>
      </c>
      <c r="I11" s="31" t="str">
        <f>IF(AND($B$8&lt;&gt;"",ISNUMBER(Variables!$A$13)),ROUND(H10-0.1*$B$5+$Q$10*Variables!$A$13+1,0)&amp;"–"&amp;ROUND(I10-0.1*$B$5+$Q$10*Variables!$A$13,0),"")</f>
        <v/>
      </c>
      <c r="J11" s="31" t="str">
        <f>IF(AND($B$8&lt;&gt;"",ISNUMBER(Variables!$A$13)),ROUND(I10-0.1*$B$5+$Q$10*Variables!$A$13+1,0)&amp;"–"&amp;ROUND(J10-0.1*$B$5+$Q$10*Variables!$A$13,0),"")</f>
        <v/>
      </c>
      <c r="K11" s="31" t="str">
        <f>IF(AND($B$8&lt;&gt;"",ISNUMBER(Variables!$A$13)),ROUND(J10-0.1*$B$5+$Q$10*Variables!$A$13+1,0)&amp;"–"&amp;ROUND(K10-0.1*$B$5+$Q$10*Variables!$A$13,0),"")</f>
        <v/>
      </c>
      <c r="L11" s="31" t="str">
        <f>IF(AND($B$8&lt;&gt;"",ISNUMBER(Variables!$A$13)),ROUND(K10-0.1*$B$5+$Q$10*Variables!$A$13+1,0)&amp;"–"&amp;ROUND(L10-0.1*$B$5+$Q$10*Variables!$A$13,0),"")</f>
        <v/>
      </c>
      <c r="M11" s="31" t="str">
        <f>IF(AND($B$8&lt;&gt;"",ISNUMBER(Variables!$A$13)),ROUND(L10-0.1*$B$5+$Q$10*Variables!$A$13+1,0)&amp;"–"&amp;ROUND(M10-0.1*$B$5+$Q$10*Variables!$A$13,0),"")</f>
        <v/>
      </c>
      <c r="N11" s="31" t="str">
        <f>IF(AND($B$8&lt;&gt;"",ISNUMBER(Variables!$A$13)),ROUND(M10-0.1*$B$5+$Q$10*Variables!$A$13+1,0)&amp;"–"&amp;ROUND(N10-0.1*$B$5+$Q$10*Variables!$A$13,0),"")</f>
        <v/>
      </c>
      <c r="O11" s="31" t="str">
        <f>IF(AND($B$8&lt;&gt;"",ISNUMBER(Variables!$A$13)),ROUND(N10-0.1*$B$5+$Q$10*Variables!$A$13+1,0)&amp;"–"&amp;ROUND(O10-0.1*$B$5+$Q$10*Variables!$A$13,0),"")</f>
        <v/>
      </c>
      <c r="P11" s="31" t="str">
        <f>IF(AND($B$8&lt;&gt;"",ISNUMBER(Variables!$A$13)),ROUND(O10-0.1*$B$5+$Q$10*Variables!$A$13+1,0)&amp;"–"&amp;ROUND(P10-0.1*$B$5+$Q$10*Variables!$A$13,0),"")</f>
        <v/>
      </c>
      <c r="Q11" s="32" t="str">
        <f>IF(AND($B$8&lt;&gt;"",ISNUMBER(Variables!$A$13)),ROUND(P10-0.1*$B$5+$Q$10*Variables!$A$13+1,0)&amp;"–"&amp;ROUND(Q10-0.1*$B$5+$Q$10*Variables!$A$13,0),"")</f>
        <v/>
      </c>
      <c r="R11" s="8">
        <f>ROUND(B$7+B$6*$R$10*(ROW()-10),1)</f>
        <v>6</v>
      </c>
      <c r="S11" s="9">
        <f t="shared" ref="S11:S35" si="1">ROUND($R11-0.2*$R$10*$B$6,1)</f>
        <v>6</v>
      </c>
    </row>
    <row r="12" spans="1:23" ht="12.4" customHeight="1" x14ac:dyDescent="0.4">
      <c r="A12" s="54" t="s">
        <v>12</v>
      </c>
      <c r="B12" s="42" t="str">
        <f>FIXED(0,1)&amp;"–"&amp;FIXED($S11-0.1,1)</f>
        <v>0.0–5.9</v>
      </c>
      <c r="C12" s="42" t="str">
        <f>IF(AND($S10&lt;=30,C11&lt;&gt;""),MAX($R$10*(ROW()-12),0),"")</f>
        <v/>
      </c>
      <c r="D12" s="43" t="str">
        <f>IF(AND($S10&lt;=30,D11&lt;&gt;""),MAX($R$10*(ROW()-12)+$A$10*(COLUMN()-3+6*Variables!$A$14),0),"")</f>
        <v/>
      </c>
      <c r="E12" s="44" t="str">
        <f>IF(AND($S10&lt;=30,E11&lt;&gt;""),MAX($R$10*(ROW()-12)+$A$10*(COLUMN()-3+6*Variables!$A$14),0),"")</f>
        <v/>
      </c>
      <c r="F12" s="44" t="str">
        <f>IF(AND($S10&lt;=30,F11&lt;&gt;""),MAX($R$10*(ROW()-12)+$A$10*(COLUMN()-3+6*Variables!$A$14),0),"")</f>
        <v/>
      </c>
      <c r="G12" s="44" t="str">
        <f>IF(AND($S10&lt;=30,G11&lt;&gt;""),MAX($R$10*(ROW()-12)+$A$10*(COLUMN()-3+6*Variables!$A$14),0),"")</f>
        <v/>
      </c>
      <c r="H12" s="44" t="str">
        <f>IF(AND($S10&lt;=30,H11&lt;&gt;""),MAX($R$10*(ROW()-12)+$A$10*(COLUMN()-3+6*Variables!$A$14),0),"")</f>
        <v/>
      </c>
      <c r="I12" s="44" t="str">
        <f>IF(AND($S10&lt;=30,I11&lt;&gt;""),MAX($R$10*(ROW()-12)+$A$10*(COLUMN()-3+6*Variables!$A$14),0),"")</f>
        <v/>
      </c>
      <c r="J12" s="44" t="str">
        <f>IF(AND($S10&lt;=30,J11&lt;&gt;""),MAX($R$10*(ROW()-12)+$A$10*(COLUMN()-3+6*Variables!$A$14),0),"")</f>
        <v/>
      </c>
      <c r="K12" s="44" t="str">
        <f>IF(AND($S10&lt;=30,K11&lt;&gt;""),MAX($R$10*(ROW()-12)+$A$10*(COLUMN()-3+6*Variables!$A$14),0),"")</f>
        <v/>
      </c>
      <c r="L12" s="44" t="str">
        <f>IF(AND($S10&lt;=30,L11&lt;&gt;""),MAX($R$10*(ROW()-12)+$A$10*(COLUMN()-3+6*Variables!$A$14),0),"")</f>
        <v/>
      </c>
      <c r="M12" s="44" t="str">
        <f>IF(AND($S10&lt;=30,M11&lt;&gt;""),MAX($R$10*(ROW()-12)+$A$10*(COLUMN()-3+6*Variables!$A$14),0),"")</f>
        <v/>
      </c>
      <c r="N12" s="44" t="str">
        <f>IF(AND($S10&lt;=30,N11&lt;&gt;""),MAX($R$10*(ROW()-12)+$A$10*(COLUMN()-3+6*Variables!$A$14),0),"")</f>
        <v/>
      </c>
      <c r="O12" s="44" t="str">
        <f>IF(AND($S10&lt;=30,O11&lt;&gt;""),MAX($R$10*(ROW()-12)+$A$10*(COLUMN()-3+6*Variables!$A$14),0),"")</f>
        <v/>
      </c>
      <c r="P12" s="44" t="str">
        <f>IF(AND($S10&lt;=30,P11&lt;&gt;""),MAX($R$10*(ROW()-12)+$A$10*(COLUMN()-3+6*Variables!$A$14),0),"")</f>
        <v/>
      </c>
      <c r="Q12" s="45" t="str">
        <f>IF(AND($S10&lt;=30,Q11&lt;&gt;""),MAX($R$10*(ROW()-12)+$A$10*(COLUMN()-3+6*Variables!$A$14),0),"")</f>
        <v/>
      </c>
      <c r="R12" s="8">
        <f t="shared" ref="R12:R35" si="2">ROUND(B$7+B$6*$R$10*(ROW()-10),1)</f>
        <v>6</v>
      </c>
      <c r="S12" s="9">
        <f t="shared" si="1"/>
        <v>6</v>
      </c>
    </row>
    <row r="13" spans="1:23" ht="12.4" customHeight="1" x14ac:dyDescent="0.4">
      <c r="A13" s="55"/>
      <c r="B13" s="17" t="str">
        <f>IF($S11&lt;=30,FIXED($S11+0,1)&amp;"–"&amp;FIXED($S12-0.1,1),"")</f>
        <v>6.0–5.9</v>
      </c>
      <c r="C13" s="28" t="str">
        <f t="shared" ref="C13:C35" si="3">IF(AND($S11&lt;=30,C12&lt;&gt;""),MAX($R$10*(ROW()-12),0),"")</f>
        <v/>
      </c>
      <c r="D13" s="33" t="str">
        <f>IF(AND($S11&lt;=30,D12&lt;&gt;""),MAX($R$10*(ROW()-12)+$A$10*(COLUMN()-3+6*Variables!$A$14),0),"")</f>
        <v/>
      </c>
      <c r="E13" s="34" t="str">
        <f>IF(AND($S11&lt;=30,E12&lt;&gt;""),MAX($R$10*(ROW()-12)+$A$10*(COLUMN()-3+6*Variables!$A$14),0),"")</f>
        <v/>
      </c>
      <c r="F13" s="34" t="str">
        <f>IF(AND($S11&lt;=30,F12&lt;&gt;""),MAX($R$10*(ROW()-12)+$A$10*(COLUMN()-3+6*Variables!$A$14),0),"")</f>
        <v/>
      </c>
      <c r="G13" s="34" t="str">
        <f>IF(AND($S11&lt;=30,G12&lt;&gt;""),MAX($R$10*(ROW()-12)+$A$10*(COLUMN()-3+6*Variables!$A$14),0),"")</f>
        <v/>
      </c>
      <c r="H13" s="34" t="str">
        <f>IF(AND($S11&lt;=30,H12&lt;&gt;""),MAX($R$10*(ROW()-12)+$A$10*(COLUMN()-3+6*Variables!$A$14),0),"")</f>
        <v/>
      </c>
      <c r="I13" s="34" t="str">
        <f>IF(AND($S11&lt;=30,I12&lt;&gt;""),MAX($R$10*(ROW()-12)+$A$10*(COLUMN()-3+6*Variables!$A$14),0),"")</f>
        <v/>
      </c>
      <c r="J13" s="34" t="str">
        <f>IF(AND($S11&lt;=30,J12&lt;&gt;""),MAX($R$10*(ROW()-12)+$A$10*(COLUMN()-3+6*Variables!$A$14),0),"")</f>
        <v/>
      </c>
      <c r="K13" s="34" t="str">
        <f>IF(AND($S11&lt;=30,K12&lt;&gt;""),MAX($R$10*(ROW()-12)+$A$10*(COLUMN()-3+6*Variables!$A$14),0),"")</f>
        <v/>
      </c>
      <c r="L13" s="34" t="str">
        <f>IF(AND($S11&lt;=30,L12&lt;&gt;""),MAX($R$10*(ROW()-12)+$A$10*(COLUMN()-3+6*Variables!$A$14),0),"")</f>
        <v/>
      </c>
      <c r="M13" s="34" t="str">
        <f>IF(AND($S11&lt;=30,M12&lt;&gt;""),MAX($R$10*(ROW()-12)+$A$10*(COLUMN()-3+6*Variables!$A$14),0),"")</f>
        <v/>
      </c>
      <c r="N13" s="34" t="str">
        <f>IF(AND($S11&lt;=30,N12&lt;&gt;""),MAX($R$10*(ROW()-12)+$A$10*(COLUMN()-3+6*Variables!$A$14),0),"")</f>
        <v/>
      </c>
      <c r="O13" s="34" t="str">
        <f>IF(AND($S11&lt;=30,O12&lt;&gt;""),MAX($R$10*(ROW()-12)+$A$10*(COLUMN()-3+6*Variables!$A$14),0),"")</f>
        <v/>
      </c>
      <c r="P13" s="34" t="str">
        <f>IF(AND($S11&lt;=30,P12&lt;&gt;""),MAX($R$10*(ROW()-12)+$A$10*(COLUMN()-3+6*Variables!$A$14),0),"")</f>
        <v/>
      </c>
      <c r="Q13" s="35" t="str">
        <f>IF(AND($S11&lt;=30,Q12&lt;&gt;""),MAX($R$10*(ROW()-12)+$A$10*(COLUMN()-3+6*Variables!$A$14),0),"")</f>
        <v/>
      </c>
      <c r="R13" s="8">
        <f t="shared" si="2"/>
        <v>6</v>
      </c>
      <c r="S13" s="9">
        <f t="shared" si="1"/>
        <v>6</v>
      </c>
    </row>
    <row r="14" spans="1:23" ht="12.4" customHeight="1" x14ac:dyDescent="0.4">
      <c r="A14" s="55"/>
      <c r="B14" s="17" t="str">
        <f t="shared" ref="B14:B35" si="4">IF($S12&lt;=30,FIXED($S12+0,1)&amp;"–"&amp;FIXED($S13-0.1,1),"")</f>
        <v>6.0–5.9</v>
      </c>
      <c r="C14" s="28" t="str">
        <f t="shared" si="3"/>
        <v/>
      </c>
      <c r="D14" s="33" t="str">
        <f>IF(AND($S12&lt;=30,D13&lt;&gt;""),MAX($R$10*(ROW()-12)+$A$10*(COLUMN()-3+6*Variables!$A$14),0),"")</f>
        <v/>
      </c>
      <c r="E14" s="34" t="str">
        <f>IF(AND($S12&lt;=30,E13&lt;&gt;""),MAX($R$10*(ROW()-12)+$A$10*(COLUMN()-3+6*Variables!$A$14),0),"")</f>
        <v/>
      </c>
      <c r="F14" s="34" t="str">
        <f>IF(AND($S12&lt;=30,F13&lt;&gt;""),MAX($R$10*(ROW()-12)+$A$10*(COLUMN()-3+6*Variables!$A$14),0),"")</f>
        <v/>
      </c>
      <c r="G14" s="34" t="str">
        <f>IF(AND($S12&lt;=30,G13&lt;&gt;""),MAX($R$10*(ROW()-12)+$A$10*(COLUMN()-3+6*Variables!$A$14),0),"")</f>
        <v/>
      </c>
      <c r="H14" s="34" t="str">
        <f>IF(AND($S12&lt;=30,H13&lt;&gt;""),MAX($R$10*(ROW()-12)+$A$10*(COLUMN()-3+6*Variables!$A$14),0),"")</f>
        <v/>
      </c>
      <c r="I14" s="34" t="str">
        <f>IF(AND($S12&lt;=30,I13&lt;&gt;""),MAX($R$10*(ROW()-12)+$A$10*(COLUMN()-3+6*Variables!$A$14),0),"")</f>
        <v/>
      </c>
      <c r="J14" s="34" t="str">
        <f>IF(AND($S12&lt;=30,J13&lt;&gt;""),MAX($R$10*(ROW()-12)+$A$10*(COLUMN()-3+6*Variables!$A$14),0),"")</f>
        <v/>
      </c>
      <c r="K14" s="34" t="str">
        <f>IF(AND($S12&lt;=30,K13&lt;&gt;""),MAX($R$10*(ROW()-12)+$A$10*(COLUMN()-3+6*Variables!$A$14),0),"")</f>
        <v/>
      </c>
      <c r="L14" s="34" t="str">
        <f>IF(AND($S12&lt;=30,L13&lt;&gt;""),MAX($R$10*(ROW()-12)+$A$10*(COLUMN()-3+6*Variables!$A$14),0),"")</f>
        <v/>
      </c>
      <c r="M14" s="34" t="str">
        <f>IF(AND($S12&lt;=30,M13&lt;&gt;""),MAX($R$10*(ROW()-12)+$A$10*(COLUMN()-3+6*Variables!$A$14),0),"")</f>
        <v/>
      </c>
      <c r="N14" s="34" t="str">
        <f>IF(AND($S12&lt;=30,N13&lt;&gt;""),MAX($R$10*(ROW()-12)+$A$10*(COLUMN()-3+6*Variables!$A$14),0),"")</f>
        <v/>
      </c>
      <c r="O14" s="34" t="str">
        <f>IF(AND($S12&lt;=30,O13&lt;&gt;""),MAX($R$10*(ROW()-12)+$A$10*(COLUMN()-3+6*Variables!$A$14),0),"")</f>
        <v/>
      </c>
      <c r="P14" s="34" t="str">
        <f>IF(AND($S12&lt;=30,P13&lt;&gt;""),MAX($R$10*(ROW()-12)+$A$10*(COLUMN()-3+6*Variables!$A$14),0),"")</f>
        <v/>
      </c>
      <c r="Q14" s="35" t="str">
        <f>IF(AND($S12&lt;=30,Q13&lt;&gt;""),MAX($R$10*(ROW()-12)+$A$10*(COLUMN()-3+6*Variables!$A$14),0),"")</f>
        <v/>
      </c>
      <c r="R14" s="8">
        <f t="shared" si="2"/>
        <v>6</v>
      </c>
      <c r="S14" s="9">
        <f t="shared" si="1"/>
        <v>6</v>
      </c>
    </row>
    <row r="15" spans="1:23" ht="12.4" customHeight="1" x14ac:dyDescent="0.4">
      <c r="A15" s="55"/>
      <c r="B15" s="17" t="str">
        <f t="shared" si="4"/>
        <v>6.0–5.9</v>
      </c>
      <c r="C15" s="28" t="str">
        <f t="shared" si="3"/>
        <v/>
      </c>
      <c r="D15" s="33" t="str">
        <f>IF(AND($S13&lt;=30,D14&lt;&gt;""),MAX($R$10*(ROW()-12)+$A$10*(COLUMN()-3+6*Variables!$A$14),0),"")</f>
        <v/>
      </c>
      <c r="E15" s="34" t="str">
        <f>IF(AND($S13&lt;=30,E14&lt;&gt;""),MAX($R$10*(ROW()-12)+$A$10*(COLUMN()-3+6*Variables!$A$14),0),"")</f>
        <v/>
      </c>
      <c r="F15" s="34" t="str">
        <f>IF(AND($S13&lt;=30,F14&lt;&gt;""),MAX($R$10*(ROW()-12)+$A$10*(COLUMN()-3+6*Variables!$A$14),0),"")</f>
        <v/>
      </c>
      <c r="G15" s="34" t="str">
        <f>IF(AND($S13&lt;=30,G14&lt;&gt;""),MAX($R$10*(ROW()-12)+$A$10*(COLUMN()-3+6*Variables!$A$14),0),"")</f>
        <v/>
      </c>
      <c r="H15" s="34" t="str">
        <f>IF(AND($S13&lt;=30,H14&lt;&gt;""),MAX($R$10*(ROW()-12)+$A$10*(COLUMN()-3+6*Variables!$A$14),0),"")</f>
        <v/>
      </c>
      <c r="I15" s="34" t="str">
        <f>IF(AND($S13&lt;=30,I14&lt;&gt;""),MAX($R$10*(ROW()-12)+$A$10*(COLUMN()-3+6*Variables!$A$14),0),"")</f>
        <v/>
      </c>
      <c r="J15" s="34" t="str">
        <f>IF(AND($S13&lt;=30,J14&lt;&gt;""),MAX($R$10*(ROW()-12)+$A$10*(COLUMN()-3+6*Variables!$A$14),0),"")</f>
        <v/>
      </c>
      <c r="K15" s="34" t="str">
        <f>IF(AND($S13&lt;=30,K14&lt;&gt;""),MAX($R$10*(ROW()-12)+$A$10*(COLUMN()-3+6*Variables!$A$14),0),"")</f>
        <v/>
      </c>
      <c r="L15" s="34" t="str">
        <f>IF(AND($S13&lt;=30,L14&lt;&gt;""),MAX($R$10*(ROW()-12)+$A$10*(COLUMN()-3+6*Variables!$A$14),0),"")</f>
        <v/>
      </c>
      <c r="M15" s="34" t="str">
        <f>IF(AND($S13&lt;=30,M14&lt;&gt;""),MAX($R$10*(ROW()-12)+$A$10*(COLUMN()-3+6*Variables!$A$14),0),"")</f>
        <v/>
      </c>
      <c r="N15" s="34" t="str">
        <f>IF(AND($S13&lt;=30,N14&lt;&gt;""),MAX($R$10*(ROW()-12)+$A$10*(COLUMN()-3+6*Variables!$A$14),0),"")</f>
        <v/>
      </c>
      <c r="O15" s="34" t="str">
        <f>IF(AND($S13&lt;=30,O14&lt;&gt;""),MAX($R$10*(ROW()-12)+$A$10*(COLUMN()-3+6*Variables!$A$14),0),"")</f>
        <v/>
      </c>
      <c r="P15" s="34" t="str">
        <f>IF(AND($S13&lt;=30,P14&lt;&gt;""),MAX($R$10*(ROW()-12)+$A$10*(COLUMN()-3+6*Variables!$A$14),0),"")</f>
        <v/>
      </c>
      <c r="Q15" s="35" t="str">
        <f>IF(AND($S13&lt;=30,Q14&lt;&gt;""),MAX($R$10*(ROW()-12)+$A$10*(COLUMN()-3+6*Variables!$A$14),0),"")</f>
        <v/>
      </c>
      <c r="R15" s="8">
        <f t="shared" si="2"/>
        <v>6</v>
      </c>
      <c r="S15" s="9">
        <f t="shared" si="1"/>
        <v>6</v>
      </c>
    </row>
    <row r="16" spans="1:23" ht="12.4" customHeight="1" x14ac:dyDescent="0.4">
      <c r="A16" s="55"/>
      <c r="B16" s="17" t="str">
        <f t="shared" si="4"/>
        <v>6.0–5.9</v>
      </c>
      <c r="C16" s="28" t="str">
        <f t="shared" si="3"/>
        <v/>
      </c>
      <c r="D16" s="33" t="str">
        <f>IF(AND($S14&lt;=30,D15&lt;&gt;""),MAX($R$10*(ROW()-12)+$A$10*(COLUMN()-3+6*Variables!$A$14),0),"")</f>
        <v/>
      </c>
      <c r="E16" s="34" t="str">
        <f>IF(AND($S14&lt;=30,E15&lt;&gt;""),MAX($R$10*(ROW()-12)+$A$10*(COLUMN()-3+6*Variables!$A$14),0),"")</f>
        <v/>
      </c>
      <c r="F16" s="34" t="str">
        <f>IF(AND($S14&lt;=30,F15&lt;&gt;""),MAX($R$10*(ROW()-12)+$A$10*(COLUMN()-3+6*Variables!$A$14),0),"")</f>
        <v/>
      </c>
      <c r="G16" s="34" t="str">
        <f>IF(AND($S14&lt;=30,G15&lt;&gt;""),MAX($R$10*(ROW()-12)+$A$10*(COLUMN()-3+6*Variables!$A$14),0),"")</f>
        <v/>
      </c>
      <c r="H16" s="34" t="str">
        <f>IF(AND($S14&lt;=30,H15&lt;&gt;""),MAX($R$10*(ROW()-12)+$A$10*(COLUMN()-3+6*Variables!$A$14),0),"")</f>
        <v/>
      </c>
      <c r="I16" s="34" t="str">
        <f>IF(AND($S14&lt;=30,I15&lt;&gt;""),MAX($R$10*(ROW()-12)+$A$10*(COLUMN()-3+6*Variables!$A$14),0),"")</f>
        <v/>
      </c>
      <c r="J16" s="34" t="str">
        <f>IF(AND($S14&lt;=30,J15&lt;&gt;""),MAX($R$10*(ROW()-12)+$A$10*(COLUMN()-3+6*Variables!$A$14),0),"")</f>
        <v/>
      </c>
      <c r="K16" s="34" t="str">
        <f>IF(AND($S14&lt;=30,K15&lt;&gt;""),MAX($R$10*(ROW()-12)+$A$10*(COLUMN()-3+6*Variables!$A$14),0),"")</f>
        <v/>
      </c>
      <c r="L16" s="34" t="str">
        <f>IF(AND($S14&lt;=30,L15&lt;&gt;""),MAX($R$10*(ROW()-12)+$A$10*(COLUMN()-3+6*Variables!$A$14),0),"")</f>
        <v/>
      </c>
      <c r="M16" s="34" t="str">
        <f>IF(AND($S14&lt;=30,M15&lt;&gt;""),MAX($R$10*(ROW()-12)+$A$10*(COLUMN()-3+6*Variables!$A$14),0),"")</f>
        <v/>
      </c>
      <c r="N16" s="34" t="str">
        <f>IF(AND($S14&lt;=30,N15&lt;&gt;""),MAX($R$10*(ROW()-12)+$A$10*(COLUMN()-3+6*Variables!$A$14),0),"")</f>
        <v/>
      </c>
      <c r="O16" s="34" t="str">
        <f>IF(AND($S14&lt;=30,O15&lt;&gt;""),MAX($R$10*(ROW()-12)+$A$10*(COLUMN()-3+6*Variables!$A$14),0),"")</f>
        <v/>
      </c>
      <c r="P16" s="34" t="str">
        <f>IF(AND($S14&lt;=30,P15&lt;&gt;""),MAX($R$10*(ROW()-12)+$A$10*(COLUMN()-3+6*Variables!$A$14),0),"")</f>
        <v/>
      </c>
      <c r="Q16" s="35" t="str">
        <f>IF(AND($S14&lt;=30,Q15&lt;&gt;""),MAX($R$10*(ROW()-12)+$A$10*(COLUMN()-3+6*Variables!$A$14),0),"")</f>
        <v/>
      </c>
      <c r="R16" s="8">
        <f t="shared" si="2"/>
        <v>6</v>
      </c>
      <c r="S16" s="9">
        <f t="shared" si="1"/>
        <v>6</v>
      </c>
    </row>
    <row r="17" spans="1:19" ht="12.4" customHeight="1" x14ac:dyDescent="0.4">
      <c r="A17" s="55"/>
      <c r="B17" s="17" t="str">
        <f t="shared" si="4"/>
        <v>6.0–5.9</v>
      </c>
      <c r="C17" s="28" t="str">
        <f t="shared" si="3"/>
        <v/>
      </c>
      <c r="D17" s="33" t="str">
        <f>IF(AND($S15&lt;=30,D16&lt;&gt;""),MAX($R$10*(ROW()-12)+$A$10*(COLUMN()-3+6*Variables!$A$14),0),"")</f>
        <v/>
      </c>
      <c r="E17" s="34" t="str">
        <f>IF(AND($S15&lt;=30,E16&lt;&gt;""),MAX($R$10*(ROW()-12)+$A$10*(COLUMN()-3+6*Variables!$A$14),0),"")</f>
        <v/>
      </c>
      <c r="F17" s="34" t="str">
        <f>IF(AND($S15&lt;=30,F16&lt;&gt;""),MAX($R$10*(ROW()-12)+$A$10*(COLUMN()-3+6*Variables!$A$14),0),"")</f>
        <v/>
      </c>
      <c r="G17" s="34" t="str">
        <f>IF(AND($S15&lt;=30,G16&lt;&gt;""),MAX($R$10*(ROW()-12)+$A$10*(COLUMN()-3+6*Variables!$A$14),0),"")</f>
        <v/>
      </c>
      <c r="H17" s="34" t="str">
        <f>IF(AND($S15&lt;=30,H16&lt;&gt;""),MAX($R$10*(ROW()-12)+$A$10*(COLUMN()-3+6*Variables!$A$14),0),"")</f>
        <v/>
      </c>
      <c r="I17" s="34" t="str">
        <f>IF(AND($S15&lt;=30,I16&lt;&gt;""),MAX($R$10*(ROW()-12)+$A$10*(COLUMN()-3+6*Variables!$A$14),0),"")</f>
        <v/>
      </c>
      <c r="J17" s="34" t="str">
        <f>IF(AND($S15&lt;=30,J16&lt;&gt;""),MAX($R$10*(ROW()-12)+$A$10*(COLUMN()-3+6*Variables!$A$14),0),"")</f>
        <v/>
      </c>
      <c r="K17" s="34" t="str">
        <f>IF(AND($S15&lt;=30,K16&lt;&gt;""),MAX($R$10*(ROW()-12)+$A$10*(COLUMN()-3+6*Variables!$A$14),0),"")</f>
        <v/>
      </c>
      <c r="L17" s="34" t="str">
        <f>IF(AND($S15&lt;=30,L16&lt;&gt;""),MAX($R$10*(ROW()-12)+$A$10*(COLUMN()-3+6*Variables!$A$14),0),"")</f>
        <v/>
      </c>
      <c r="M17" s="34" t="str">
        <f>IF(AND($S15&lt;=30,M16&lt;&gt;""),MAX($R$10*(ROW()-12)+$A$10*(COLUMN()-3+6*Variables!$A$14),0),"")</f>
        <v/>
      </c>
      <c r="N17" s="34" t="str">
        <f>IF(AND($S15&lt;=30,N16&lt;&gt;""),MAX($R$10*(ROW()-12)+$A$10*(COLUMN()-3+6*Variables!$A$14),0),"")</f>
        <v/>
      </c>
      <c r="O17" s="34" t="str">
        <f>IF(AND($S15&lt;=30,O16&lt;&gt;""),MAX($R$10*(ROW()-12)+$A$10*(COLUMN()-3+6*Variables!$A$14),0),"")</f>
        <v/>
      </c>
      <c r="P17" s="34" t="str">
        <f>IF(AND($S15&lt;=30,P16&lt;&gt;""),MAX($R$10*(ROW()-12)+$A$10*(COLUMN()-3+6*Variables!$A$14),0),"")</f>
        <v/>
      </c>
      <c r="Q17" s="35" t="str">
        <f>IF(AND($S15&lt;=30,Q16&lt;&gt;""),MAX($R$10*(ROW()-12)+$A$10*(COLUMN()-3+6*Variables!$A$14),0),"")</f>
        <v/>
      </c>
      <c r="R17" s="8">
        <f t="shared" si="2"/>
        <v>6</v>
      </c>
      <c r="S17" s="9">
        <f t="shared" si="1"/>
        <v>6</v>
      </c>
    </row>
    <row r="18" spans="1:19" ht="12.4" customHeight="1" x14ac:dyDescent="0.4">
      <c r="A18" s="55"/>
      <c r="B18" s="17" t="str">
        <f t="shared" si="4"/>
        <v>6.0–5.9</v>
      </c>
      <c r="C18" s="28" t="str">
        <f t="shared" si="3"/>
        <v/>
      </c>
      <c r="D18" s="33" t="str">
        <f>IF(AND($S16&lt;=30,D17&lt;&gt;""),MAX($R$10*(ROW()-12)+$A$10*(COLUMN()-3+6*Variables!$A$14),0),"")</f>
        <v/>
      </c>
      <c r="E18" s="34" t="str">
        <f>IF(AND($S16&lt;=30,E17&lt;&gt;""),MAX($R$10*(ROW()-12)+$A$10*(COLUMN()-3+6*Variables!$A$14),0),"")</f>
        <v/>
      </c>
      <c r="F18" s="34" t="str">
        <f>IF(AND($S16&lt;=30,F17&lt;&gt;""),MAX($R$10*(ROW()-12)+$A$10*(COLUMN()-3+6*Variables!$A$14),0),"")</f>
        <v/>
      </c>
      <c r="G18" s="34" t="str">
        <f>IF(AND($S16&lt;=30,G17&lt;&gt;""),MAX($R$10*(ROW()-12)+$A$10*(COLUMN()-3+6*Variables!$A$14),0),"")</f>
        <v/>
      </c>
      <c r="H18" s="34" t="str">
        <f>IF(AND($S16&lt;=30,H17&lt;&gt;""),MAX($R$10*(ROW()-12)+$A$10*(COLUMN()-3+6*Variables!$A$14),0),"")</f>
        <v/>
      </c>
      <c r="I18" s="34" t="str">
        <f>IF(AND($S16&lt;=30,I17&lt;&gt;""),MAX($R$10*(ROW()-12)+$A$10*(COLUMN()-3+6*Variables!$A$14),0),"")</f>
        <v/>
      </c>
      <c r="J18" s="34" t="str">
        <f>IF(AND($S16&lt;=30,J17&lt;&gt;""),MAX($R$10*(ROW()-12)+$A$10*(COLUMN()-3+6*Variables!$A$14),0),"")</f>
        <v/>
      </c>
      <c r="K18" s="34" t="str">
        <f>IF(AND($S16&lt;=30,K17&lt;&gt;""),MAX($R$10*(ROW()-12)+$A$10*(COLUMN()-3+6*Variables!$A$14),0),"")</f>
        <v/>
      </c>
      <c r="L18" s="34" t="str">
        <f>IF(AND($S16&lt;=30,L17&lt;&gt;""),MAX($R$10*(ROW()-12)+$A$10*(COLUMN()-3+6*Variables!$A$14),0),"")</f>
        <v/>
      </c>
      <c r="M18" s="34" t="str">
        <f>IF(AND($S16&lt;=30,M17&lt;&gt;""),MAX($R$10*(ROW()-12)+$A$10*(COLUMN()-3+6*Variables!$A$14),0),"")</f>
        <v/>
      </c>
      <c r="N18" s="34" t="str">
        <f>IF(AND($S16&lt;=30,N17&lt;&gt;""),MAX($R$10*(ROW()-12)+$A$10*(COLUMN()-3+6*Variables!$A$14),0),"")</f>
        <v/>
      </c>
      <c r="O18" s="34" t="str">
        <f>IF(AND($S16&lt;=30,O17&lt;&gt;""),MAX($R$10*(ROW()-12)+$A$10*(COLUMN()-3+6*Variables!$A$14),0),"")</f>
        <v/>
      </c>
      <c r="P18" s="34" t="str">
        <f>IF(AND($S16&lt;=30,P17&lt;&gt;""),MAX($R$10*(ROW()-12)+$A$10*(COLUMN()-3+6*Variables!$A$14),0),"")</f>
        <v/>
      </c>
      <c r="Q18" s="35" t="str">
        <f>IF(AND($S16&lt;=30,Q17&lt;&gt;""),MAX($R$10*(ROW()-12)+$A$10*(COLUMN()-3+6*Variables!$A$14),0),"")</f>
        <v/>
      </c>
      <c r="R18" s="8">
        <f t="shared" si="2"/>
        <v>6</v>
      </c>
      <c r="S18" s="9">
        <f t="shared" si="1"/>
        <v>6</v>
      </c>
    </row>
    <row r="19" spans="1:19" ht="12.4" customHeight="1" x14ac:dyDescent="0.4">
      <c r="A19" s="55"/>
      <c r="B19" s="17" t="str">
        <f t="shared" si="4"/>
        <v>6.0–5.9</v>
      </c>
      <c r="C19" s="28" t="str">
        <f t="shared" si="3"/>
        <v/>
      </c>
      <c r="D19" s="33" t="str">
        <f>IF(AND($S17&lt;=30,D18&lt;&gt;""),MAX($R$10*(ROW()-12)+$A$10*(COLUMN()-3+6*Variables!$A$14),0),"")</f>
        <v/>
      </c>
      <c r="E19" s="34" t="str">
        <f>IF(AND($S17&lt;=30,E18&lt;&gt;""),MAX($R$10*(ROW()-12)+$A$10*(COLUMN()-3+6*Variables!$A$14),0),"")</f>
        <v/>
      </c>
      <c r="F19" s="34" t="str">
        <f>IF(AND($S17&lt;=30,F18&lt;&gt;""),MAX($R$10*(ROW()-12)+$A$10*(COLUMN()-3+6*Variables!$A$14),0),"")</f>
        <v/>
      </c>
      <c r="G19" s="34" t="str">
        <f>IF(AND($S17&lt;=30,G18&lt;&gt;""),MAX($R$10*(ROW()-12)+$A$10*(COLUMN()-3+6*Variables!$A$14),0),"")</f>
        <v/>
      </c>
      <c r="H19" s="34" t="str">
        <f>IF(AND($S17&lt;=30,H18&lt;&gt;""),MAX($R$10*(ROW()-12)+$A$10*(COLUMN()-3+6*Variables!$A$14),0),"")</f>
        <v/>
      </c>
      <c r="I19" s="34" t="str">
        <f>IF(AND($S17&lt;=30,I18&lt;&gt;""),MAX($R$10*(ROW()-12)+$A$10*(COLUMN()-3+6*Variables!$A$14),0),"")</f>
        <v/>
      </c>
      <c r="J19" s="34" t="str">
        <f>IF(AND($S17&lt;=30,J18&lt;&gt;""),MAX($R$10*(ROW()-12)+$A$10*(COLUMN()-3+6*Variables!$A$14),0),"")</f>
        <v/>
      </c>
      <c r="K19" s="34" t="str">
        <f>IF(AND($S17&lt;=30,K18&lt;&gt;""),MAX($R$10*(ROW()-12)+$A$10*(COLUMN()-3+6*Variables!$A$14),0),"")</f>
        <v/>
      </c>
      <c r="L19" s="34" t="str">
        <f>IF(AND($S17&lt;=30,L18&lt;&gt;""),MAX($R$10*(ROW()-12)+$A$10*(COLUMN()-3+6*Variables!$A$14),0),"")</f>
        <v/>
      </c>
      <c r="M19" s="34" t="str">
        <f>IF(AND($S17&lt;=30,M18&lt;&gt;""),MAX($R$10*(ROW()-12)+$A$10*(COLUMN()-3+6*Variables!$A$14),0),"")</f>
        <v/>
      </c>
      <c r="N19" s="34" t="str">
        <f>IF(AND($S17&lt;=30,N18&lt;&gt;""),MAX($R$10*(ROW()-12)+$A$10*(COLUMN()-3+6*Variables!$A$14),0),"")</f>
        <v/>
      </c>
      <c r="O19" s="34" t="str">
        <f>IF(AND($S17&lt;=30,O18&lt;&gt;""),MAX($R$10*(ROW()-12)+$A$10*(COLUMN()-3+6*Variables!$A$14),0),"")</f>
        <v/>
      </c>
      <c r="P19" s="34" t="str">
        <f>IF(AND($S17&lt;=30,P18&lt;&gt;""),MAX($R$10*(ROW()-12)+$A$10*(COLUMN()-3+6*Variables!$A$14),0),"")</f>
        <v/>
      </c>
      <c r="Q19" s="35" t="str">
        <f>IF(AND($S17&lt;=30,Q18&lt;&gt;""),MAX($R$10*(ROW()-12)+$A$10*(COLUMN()-3+6*Variables!$A$14),0),"")</f>
        <v/>
      </c>
      <c r="R19" s="8">
        <f t="shared" si="2"/>
        <v>6</v>
      </c>
      <c r="S19" s="9">
        <f t="shared" si="1"/>
        <v>6</v>
      </c>
    </row>
    <row r="20" spans="1:19" ht="12.4" customHeight="1" x14ac:dyDescent="0.4">
      <c r="A20" s="55"/>
      <c r="B20" s="17" t="str">
        <f t="shared" si="4"/>
        <v>6.0–5.9</v>
      </c>
      <c r="C20" s="28" t="str">
        <f t="shared" si="3"/>
        <v/>
      </c>
      <c r="D20" s="33" t="str">
        <f>IF(AND($S18&lt;=30,D19&lt;&gt;""),MAX($R$10*(ROW()-12)+$A$10*(COLUMN()-3+6*Variables!$A$14),0),"")</f>
        <v/>
      </c>
      <c r="E20" s="34" t="str">
        <f>IF(AND($S18&lt;=30,E19&lt;&gt;""),MAX($R$10*(ROW()-12)+$A$10*(COLUMN()-3+6*Variables!$A$14),0),"")</f>
        <v/>
      </c>
      <c r="F20" s="34" t="str">
        <f>IF(AND($S18&lt;=30,F19&lt;&gt;""),MAX($R$10*(ROW()-12)+$A$10*(COLUMN()-3+6*Variables!$A$14),0),"")</f>
        <v/>
      </c>
      <c r="G20" s="34" t="str">
        <f>IF(AND($S18&lt;=30,G19&lt;&gt;""),MAX($R$10*(ROW()-12)+$A$10*(COLUMN()-3+6*Variables!$A$14),0),"")</f>
        <v/>
      </c>
      <c r="H20" s="34" t="str">
        <f>IF(AND($S18&lt;=30,H19&lt;&gt;""),MAX($R$10*(ROW()-12)+$A$10*(COLUMN()-3+6*Variables!$A$14),0),"")</f>
        <v/>
      </c>
      <c r="I20" s="34" t="str">
        <f>IF(AND($S18&lt;=30,I19&lt;&gt;""),MAX($R$10*(ROW()-12)+$A$10*(COLUMN()-3+6*Variables!$A$14),0),"")</f>
        <v/>
      </c>
      <c r="J20" s="34" t="str">
        <f>IF(AND($S18&lt;=30,J19&lt;&gt;""),MAX($R$10*(ROW()-12)+$A$10*(COLUMN()-3+6*Variables!$A$14),0),"")</f>
        <v/>
      </c>
      <c r="K20" s="34" t="str">
        <f>IF(AND($S18&lt;=30,K19&lt;&gt;""),MAX($R$10*(ROW()-12)+$A$10*(COLUMN()-3+6*Variables!$A$14),0),"")</f>
        <v/>
      </c>
      <c r="L20" s="34" t="str">
        <f>IF(AND($S18&lt;=30,L19&lt;&gt;""),MAX($R$10*(ROW()-12)+$A$10*(COLUMN()-3+6*Variables!$A$14),0),"")</f>
        <v/>
      </c>
      <c r="M20" s="34" t="str">
        <f>IF(AND($S18&lt;=30,M19&lt;&gt;""),MAX($R$10*(ROW()-12)+$A$10*(COLUMN()-3+6*Variables!$A$14),0),"")</f>
        <v/>
      </c>
      <c r="N20" s="34" t="str">
        <f>IF(AND($S18&lt;=30,N19&lt;&gt;""),MAX($R$10*(ROW()-12)+$A$10*(COLUMN()-3+6*Variables!$A$14),0),"")</f>
        <v/>
      </c>
      <c r="O20" s="34" t="str">
        <f>IF(AND($S18&lt;=30,O19&lt;&gt;""),MAX($R$10*(ROW()-12)+$A$10*(COLUMN()-3+6*Variables!$A$14),0),"")</f>
        <v/>
      </c>
      <c r="P20" s="34" t="str">
        <f>IF(AND($S18&lt;=30,P19&lt;&gt;""),MAX($R$10*(ROW()-12)+$A$10*(COLUMN()-3+6*Variables!$A$14),0),"")</f>
        <v/>
      </c>
      <c r="Q20" s="35" t="str">
        <f>IF(AND($S18&lt;=30,Q19&lt;&gt;""),MAX($R$10*(ROW()-12)+$A$10*(COLUMN()-3+6*Variables!$A$14),0),"")</f>
        <v/>
      </c>
      <c r="R20" s="8">
        <f t="shared" si="2"/>
        <v>6</v>
      </c>
      <c r="S20" s="9">
        <f t="shared" si="1"/>
        <v>6</v>
      </c>
    </row>
    <row r="21" spans="1:19" ht="12.4" customHeight="1" x14ac:dyDescent="0.4">
      <c r="A21" s="55"/>
      <c r="B21" s="17" t="str">
        <f t="shared" si="4"/>
        <v>6.0–5.9</v>
      </c>
      <c r="C21" s="28" t="str">
        <f t="shared" si="3"/>
        <v/>
      </c>
      <c r="D21" s="33" t="str">
        <f>IF(AND($S19&lt;=30,D20&lt;&gt;""),MAX($R$10*(ROW()-12)+$A$10*(COLUMN()-3+6*Variables!$A$14),0),"")</f>
        <v/>
      </c>
      <c r="E21" s="34" t="str">
        <f>IF(AND($S19&lt;=30,E20&lt;&gt;""),MAX($R$10*(ROW()-12)+$A$10*(COLUMN()-3+6*Variables!$A$14),0),"")</f>
        <v/>
      </c>
      <c r="F21" s="34" t="str">
        <f>IF(AND($S19&lt;=30,F20&lt;&gt;""),MAX($R$10*(ROW()-12)+$A$10*(COLUMN()-3+6*Variables!$A$14),0),"")</f>
        <v/>
      </c>
      <c r="G21" s="34" t="str">
        <f>IF(AND($S19&lt;=30,G20&lt;&gt;""),MAX($R$10*(ROW()-12)+$A$10*(COLUMN()-3+6*Variables!$A$14),0),"")</f>
        <v/>
      </c>
      <c r="H21" s="34" t="str">
        <f>IF(AND($S19&lt;=30,H20&lt;&gt;""),MAX($R$10*(ROW()-12)+$A$10*(COLUMN()-3+6*Variables!$A$14),0),"")</f>
        <v/>
      </c>
      <c r="I21" s="34" t="str">
        <f>IF(AND($S19&lt;=30,I20&lt;&gt;""),MAX($R$10*(ROW()-12)+$A$10*(COLUMN()-3+6*Variables!$A$14),0),"")</f>
        <v/>
      </c>
      <c r="J21" s="34" t="str">
        <f>IF(AND($S19&lt;=30,J20&lt;&gt;""),MAX($R$10*(ROW()-12)+$A$10*(COLUMN()-3+6*Variables!$A$14),0),"")</f>
        <v/>
      </c>
      <c r="K21" s="34" t="str">
        <f>IF(AND($S19&lt;=30,K20&lt;&gt;""),MAX($R$10*(ROW()-12)+$A$10*(COLUMN()-3+6*Variables!$A$14),0),"")</f>
        <v/>
      </c>
      <c r="L21" s="34" t="str">
        <f>IF(AND($S19&lt;=30,L20&lt;&gt;""),MAX($R$10*(ROW()-12)+$A$10*(COLUMN()-3+6*Variables!$A$14),0),"")</f>
        <v/>
      </c>
      <c r="M21" s="34" t="str">
        <f>IF(AND($S19&lt;=30,M20&lt;&gt;""),MAX($R$10*(ROW()-12)+$A$10*(COLUMN()-3+6*Variables!$A$14),0),"")</f>
        <v/>
      </c>
      <c r="N21" s="34" t="str">
        <f>IF(AND($S19&lt;=30,N20&lt;&gt;""),MAX($R$10*(ROW()-12)+$A$10*(COLUMN()-3+6*Variables!$A$14),0),"")</f>
        <v/>
      </c>
      <c r="O21" s="34" t="str">
        <f>IF(AND($S19&lt;=30,O20&lt;&gt;""),MAX($R$10*(ROW()-12)+$A$10*(COLUMN()-3+6*Variables!$A$14),0),"")</f>
        <v/>
      </c>
      <c r="P21" s="34" t="str">
        <f>IF(AND($S19&lt;=30,P20&lt;&gt;""),MAX($R$10*(ROW()-12)+$A$10*(COLUMN()-3+6*Variables!$A$14),0),"")</f>
        <v/>
      </c>
      <c r="Q21" s="35" t="str">
        <f>IF(AND($S19&lt;=30,Q20&lt;&gt;""),MAX($R$10*(ROW()-12)+$A$10*(COLUMN()-3+6*Variables!$A$14),0),"")</f>
        <v/>
      </c>
      <c r="R21" s="8">
        <f t="shared" si="2"/>
        <v>6</v>
      </c>
      <c r="S21" s="9">
        <f t="shared" si="1"/>
        <v>6</v>
      </c>
    </row>
    <row r="22" spans="1:19" ht="12.4" customHeight="1" x14ac:dyDescent="0.4">
      <c r="A22" s="55"/>
      <c r="B22" s="17" t="str">
        <f t="shared" si="4"/>
        <v>6.0–5.9</v>
      </c>
      <c r="C22" s="28" t="str">
        <f t="shared" si="3"/>
        <v/>
      </c>
      <c r="D22" s="33" t="str">
        <f>IF(AND($S20&lt;=30,D21&lt;&gt;""),MAX($R$10*(ROW()-12)+$A$10*(COLUMN()-3+6*Variables!$A$14),0),"")</f>
        <v/>
      </c>
      <c r="E22" s="34" t="str">
        <f>IF(AND($S20&lt;=30,E21&lt;&gt;""),MAX($R$10*(ROW()-12)+$A$10*(COLUMN()-3+6*Variables!$A$14),0),"")</f>
        <v/>
      </c>
      <c r="F22" s="34" t="str">
        <f>IF(AND($S20&lt;=30,F21&lt;&gt;""),MAX($R$10*(ROW()-12)+$A$10*(COLUMN()-3+6*Variables!$A$14),0),"")</f>
        <v/>
      </c>
      <c r="G22" s="34" t="str">
        <f>IF(AND($S20&lt;=30,G21&lt;&gt;""),MAX($R$10*(ROW()-12)+$A$10*(COLUMN()-3+6*Variables!$A$14),0),"")</f>
        <v/>
      </c>
      <c r="H22" s="34" t="str">
        <f>IF(AND($S20&lt;=30,H21&lt;&gt;""),MAX($R$10*(ROW()-12)+$A$10*(COLUMN()-3+6*Variables!$A$14),0),"")</f>
        <v/>
      </c>
      <c r="I22" s="34" t="str">
        <f>IF(AND($S20&lt;=30,I21&lt;&gt;""),MAX($R$10*(ROW()-12)+$A$10*(COLUMN()-3+6*Variables!$A$14),0),"")</f>
        <v/>
      </c>
      <c r="J22" s="34" t="str">
        <f>IF(AND($S20&lt;=30,J21&lt;&gt;""),MAX($R$10*(ROW()-12)+$A$10*(COLUMN()-3+6*Variables!$A$14),0),"")</f>
        <v/>
      </c>
      <c r="K22" s="34" t="str">
        <f>IF(AND($S20&lt;=30,K21&lt;&gt;""),MAX($R$10*(ROW()-12)+$A$10*(COLUMN()-3+6*Variables!$A$14),0),"")</f>
        <v/>
      </c>
      <c r="L22" s="34" t="str">
        <f>IF(AND($S20&lt;=30,L21&lt;&gt;""),MAX($R$10*(ROW()-12)+$A$10*(COLUMN()-3+6*Variables!$A$14),0),"")</f>
        <v/>
      </c>
      <c r="M22" s="34" t="str">
        <f>IF(AND($S20&lt;=30,M21&lt;&gt;""),MAX($R$10*(ROW()-12)+$A$10*(COLUMN()-3+6*Variables!$A$14),0),"")</f>
        <v/>
      </c>
      <c r="N22" s="34" t="str">
        <f>IF(AND($S20&lt;=30,N21&lt;&gt;""),MAX($R$10*(ROW()-12)+$A$10*(COLUMN()-3+6*Variables!$A$14),0),"")</f>
        <v/>
      </c>
      <c r="O22" s="34" t="str">
        <f>IF(AND($S20&lt;=30,O21&lt;&gt;""),MAX($R$10*(ROW()-12)+$A$10*(COLUMN()-3+6*Variables!$A$14),0),"")</f>
        <v/>
      </c>
      <c r="P22" s="34" t="str">
        <f>IF(AND($S20&lt;=30,P21&lt;&gt;""),MAX($R$10*(ROW()-12)+$A$10*(COLUMN()-3+6*Variables!$A$14),0),"")</f>
        <v/>
      </c>
      <c r="Q22" s="35" t="str">
        <f>IF(AND($S20&lt;=30,Q21&lt;&gt;""),MAX($R$10*(ROW()-12)+$A$10*(COLUMN()-3+6*Variables!$A$14),0),"")</f>
        <v/>
      </c>
      <c r="R22" s="8">
        <f t="shared" si="2"/>
        <v>6</v>
      </c>
      <c r="S22" s="9">
        <f t="shared" si="1"/>
        <v>6</v>
      </c>
    </row>
    <row r="23" spans="1:19" ht="12.4" customHeight="1" x14ac:dyDescent="0.4">
      <c r="A23" s="55"/>
      <c r="B23" s="17" t="str">
        <f t="shared" si="4"/>
        <v>6.0–5.9</v>
      </c>
      <c r="C23" s="28" t="str">
        <f t="shared" si="3"/>
        <v/>
      </c>
      <c r="D23" s="33" t="str">
        <f>IF(AND($S21&lt;=30,D22&lt;&gt;""),MAX($R$10*(ROW()-12)+$A$10*(COLUMN()-3+6*Variables!$A$14),0),"")</f>
        <v/>
      </c>
      <c r="E23" s="34" t="str">
        <f>IF(AND($S21&lt;=30,E22&lt;&gt;""),MAX($R$10*(ROW()-12)+$A$10*(COLUMN()-3+6*Variables!$A$14),0),"")</f>
        <v/>
      </c>
      <c r="F23" s="34" t="str">
        <f>IF(AND($S21&lt;=30,F22&lt;&gt;""),MAX($R$10*(ROW()-12)+$A$10*(COLUMN()-3+6*Variables!$A$14),0),"")</f>
        <v/>
      </c>
      <c r="G23" s="34" t="str">
        <f>IF(AND($S21&lt;=30,G22&lt;&gt;""),MAX($R$10*(ROW()-12)+$A$10*(COLUMN()-3+6*Variables!$A$14),0),"")</f>
        <v/>
      </c>
      <c r="H23" s="34" t="str">
        <f>IF(AND($S21&lt;=30,H22&lt;&gt;""),MAX($R$10*(ROW()-12)+$A$10*(COLUMN()-3+6*Variables!$A$14),0),"")</f>
        <v/>
      </c>
      <c r="I23" s="34" t="str">
        <f>IF(AND($S21&lt;=30,I22&lt;&gt;""),MAX($R$10*(ROW()-12)+$A$10*(COLUMN()-3+6*Variables!$A$14),0),"")</f>
        <v/>
      </c>
      <c r="J23" s="34" t="str">
        <f>IF(AND($S21&lt;=30,J22&lt;&gt;""),MAX($R$10*(ROW()-12)+$A$10*(COLUMN()-3+6*Variables!$A$14),0),"")</f>
        <v/>
      </c>
      <c r="K23" s="34" t="str">
        <f>IF(AND($S21&lt;=30,K22&lt;&gt;""),MAX($R$10*(ROW()-12)+$A$10*(COLUMN()-3+6*Variables!$A$14),0),"")</f>
        <v/>
      </c>
      <c r="L23" s="34" t="str">
        <f>IF(AND($S21&lt;=30,L22&lt;&gt;""),MAX($R$10*(ROW()-12)+$A$10*(COLUMN()-3+6*Variables!$A$14),0),"")</f>
        <v/>
      </c>
      <c r="M23" s="34" t="str">
        <f>IF(AND($S21&lt;=30,M22&lt;&gt;""),MAX($R$10*(ROW()-12)+$A$10*(COLUMN()-3+6*Variables!$A$14),0),"")</f>
        <v/>
      </c>
      <c r="N23" s="34" t="str">
        <f>IF(AND($S21&lt;=30,N22&lt;&gt;""),MAX($R$10*(ROW()-12)+$A$10*(COLUMN()-3+6*Variables!$A$14),0),"")</f>
        <v/>
      </c>
      <c r="O23" s="34" t="str">
        <f>IF(AND($S21&lt;=30,O22&lt;&gt;""),MAX($R$10*(ROW()-12)+$A$10*(COLUMN()-3+6*Variables!$A$14),0),"")</f>
        <v/>
      </c>
      <c r="P23" s="34" t="str">
        <f>IF(AND($S21&lt;=30,P22&lt;&gt;""),MAX($R$10*(ROW()-12)+$A$10*(COLUMN()-3+6*Variables!$A$14),0),"")</f>
        <v/>
      </c>
      <c r="Q23" s="35" t="str">
        <f>IF(AND($S21&lt;=30,Q22&lt;&gt;""),MAX($R$10*(ROW()-12)+$A$10*(COLUMN()-3+6*Variables!$A$14),0),"")</f>
        <v/>
      </c>
      <c r="R23" s="8">
        <f t="shared" si="2"/>
        <v>6</v>
      </c>
      <c r="S23" s="9">
        <f t="shared" si="1"/>
        <v>6</v>
      </c>
    </row>
    <row r="24" spans="1:19" ht="12.4" customHeight="1" x14ac:dyDescent="0.4">
      <c r="A24" s="55"/>
      <c r="B24" s="17" t="str">
        <f t="shared" si="4"/>
        <v>6.0–5.9</v>
      </c>
      <c r="C24" s="28" t="str">
        <f t="shared" si="3"/>
        <v/>
      </c>
      <c r="D24" s="33" t="str">
        <f>IF(AND($S22&lt;=30,D23&lt;&gt;""),MAX($R$10*(ROW()-12)+$A$10*(COLUMN()-3+6*Variables!$A$14),0),"")</f>
        <v/>
      </c>
      <c r="E24" s="34" t="str">
        <f>IF(AND($S22&lt;=30,E23&lt;&gt;""),MAX($R$10*(ROW()-12)+$A$10*(COLUMN()-3+6*Variables!$A$14),0),"")</f>
        <v/>
      </c>
      <c r="F24" s="34" t="str">
        <f>IF(AND($S22&lt;=30,F23&lt;&gt;""),MAX($R$10*(ROW()-12)+$A$10*(COLUMN()-3+6*Variables!$A$14),0),"")</f>
        <v/>
      </c>
      <c r="G24" s="34" t="str">
        <f>IF(AND($S22&lt;=30,G23&lt;&gt;""),MAX($R$10*(ROW()-12)+$A$10*(COLUMN()-3+6*Variables!$A$14),0),"")</f>
        <v/>
      </c>
      <c r="H24" s="34" t="str">
        <f>IF(AND($S22&lt;=30,H23&lt;&gt;""),MAX($R$10*(ROW()-12)+$A$10*(COLUMN()-3+6*Variables!$A$14),0),"")</f>
        <v/>
      </c>
      <c r="I24" s="34" t="str">
        <f>IF(AND($S22&lt;=30,I23&lt;&gt;""),MAX($R$10*(ROW()-12)+$A$10*(COLUMN()-3+6*Variables!$A$14),0),"")</f>
        <v/>
      </c>
      <c r="J24" s="34" t="str">
        <f>IF(AND($S22&lt;=30,J23&lt;&gt;""),MAX($R$10*(ROW()-12)+$A$10*(COLUMN()-3+6*Variables!$A$14),0),"")</f>
        <v/>
      </c>
      <c r="K24" s="34" t="str">
        <f>IF(AND($S22&lt;=30,K23&lt;&gt;""),MAX($R$10*(ROW()-12)+$A$10*(COLUMN()-3+6*Variables!$A$14),0),"")</f>
        <v/>
      </c>
      <c r="L24" s="34" t="str">
        <f>IF(AND($S22&lt;=30,L23&lt;&gt;""),MAX($R$10*(ROW()-12)+$A$10*(COLUMN()-3+6*Variables!$A$14),0),"")</f>
        <v/>
      </c>
      <c r="M24" s="34" t="str">
        <f>IF(AND($S22&lt;=30,M23&lt;&gt;""),MAX($R$10*(ROW()-12)+$A$10*(COLUMN()-3+6*Variables!$A$14),0),"")</f>
        <v/>
      </c>
      <c r="N24" s="34" t="str">
        <f>IF(AND($S22&lt;=30,N23&lt;&gt;""),MAX($R$10*(ROW()-12)+$A$10*(COLUMN()-3+6*Variables!$A$14),0),"")</f>
        <v/>
      </c>
      <c r="O24" s="34" t="str">
        <f>IF(AND($S22&lt;=30,O23&lt;&gt;""),MAX($R$10*(ROW()-12)+$A$10*(COLUMN()-3+6*Variables!$A$14),0),"")</f>
        <v/>
      </c>
      <c r="P24" s="34" t="str">
        <f>IF(AND($S22&lt;=30,P23&lt;&gt;""),MAX($R$10*(ROW()-12)+$A$10*(COLUMN()-3+6*Variables!$A$14),0),"")</f>
        <v/>
      </c>
      <c r="Q24" s="35" t="str">
        <f>IF(AND($S22&lt;=30,Q23&lt;&gt;""),MAX($R$10*(ROW()-12)+$A$10*(COLUMN()-3+6*Variables!$A$14),0),"")</f>
        <v/>
      </c>
      <c r="R24" s="8">
        <f t="shared" si="2"/>
        <v>6</v>
      </c>
      <c r="S24" s="9">
        <f t="shared" si="1"/>
        <v>6</v>
      </c>
    </row>
    <row r="25" spans="1:19" ht="12.4" customHeight="1" x14ac:dyDescent="0.4">
      <c r="A25" s="55"/>
      <c r="B25" s="17" t="str">
        <f t="shared" si="4"/>
        <v>6.0–5.9</v>
      </c>
      <c r="C25" s="28" t="str">
        <f t="shared" si="3"/>
        <v/>
      </c>
      <c r="D25" s="33" t="str">
        <f>IF(AND($S23&lt;=30,D24&lt;&gt;""),MAX($R$10*(ROW()-12)+$A$10*(COLUMN()-3+6*Variables!$A$14),0),"")</f>
        <v/>
      </c>
      <c r="E25" s="34" t="str">
        <f>IF(AND($S23&lt;=30,E24&lt;&gt;""),MAX($R$10*(ROW()-12)+$A$10*(COLUMN()-3+6*Variables!$A$14),0),"")</f>
        <v/>
      </c>
      <c r="F25" s="34" t="str">
        <f>IF(AND($S23&lt;=30,F24&lt;&gt;""),MAX($R$10*(ROW()-12)+$A$10*(COLUMN()-3+6*Variables!$A$14),0),"")</f>
        <v/>
      </c>
      <c r="G25" s="34" t="str">
        <f>IF(AND($S23&lt;=30,G24&lt;&gt;""),MAX($R$10*(ROW()-12)+$A$10*(COLUMN()-3+6*Variables!$A$14),0),"")</f>
        <v/>
      </c>
      <c r="H25" s="34" t="str">
        <f>IF(AND($S23&lt;=30,H24&lt;&gt;""),MAX($R$10*(ROW()-12)+$A$10*(COLUMN()-3+6*Variables!$A$14),0),"")</f>
        <v/>
      </c>
      <c r="I25" s="34" t="str">
        <f>IF(AND($S23&lt;=30,I24&lt;&gt;""),MAX($R$10*(ROW()-12)+$A$10*(COLUMN()-3+6*Variables!$A$14),0),"")</f>
        <v/>
      </c>
      <c r="J25" s="34" t="str">
        <f>IF(AND($S23&lt;=30,J24&lt;&gt;""),MAX($R$10*(ROW()-12)+$A$10*(COLUMN()-3+6*Variables!$A$14),0),"")</f>
        <v/>
      </c>
      <c r="K25" s="34" t="str">
        <f>IF(AND($S23&lt;=30,K24&lt;&gt;""),MAX($R$10*(ROW()-12)+$A$10*(COLUMN()-3+6*Variables!$A$14),0),"")</f>
        <v/>
      </c>
      <c r="L25" s="34" t="str">
        <f>IF(AND($S23&lt;=30,L24&lt;&gt;""),MAX($R$10*(ROW()-12)+$A$10*(COLUMN()-3+6*Variables!$A$14),0),"")</f>
        <v/>
      </c>
      <c r="M25" s="34" t="str">
        <f>IF(AND($S23&lt;=30,M24&lt;&gt;""),MAX($R$10*(ROW()-12)+$A$10*(COLUMN()-3+6*Variables!$A$14),0),"")</f>
        <v/>
      </c>
      <c r="N25" s="34" t="str">
        <f>IF(AND($S23&lt;=30,N24&lt;&gt;""),MAX($R$10*(ROW()-12)+$A$10*(COLUMN()-3+6*Variables!$A$14),0),"")</f>
        <v/>
      </c>
      <c r="O25" s="34" t="str">
        <f>IF(AND($S23&lt;=30,O24&lt;&gt;""),MAX($R$10*(ROW()-12)+$A$10*(COLUMN()-3+6*Variables!$A$14),0),"")</f>
        <v/>
      </c>
      <c r="P25" s="34" t="str">
        <f>IF(AND($S23&lt;=30,P24&lt;&gt;""),MAX($R$10*(ROW()-12)+$A$10*(COLUMN()-3+6*Variables!$A$14),0),"")</f>
        <v/>
      </c>
      <c r="Q25" s="35" t="str">
        <f>IF(AND($S23&lt;=30,Q24&lt;&gt;""),MAX($R$10*(ROW()-12)+$A$10*(COLUMN()-3+6*Variables!$A$14),0),"")</f>
        <v/>
      </c>
      <c r="R25" s="8">
        <f t="shared" si="2"/>
        <v>6</v>
      </c>
      <c r="S25" s="9">
        <f t="shared" si="1"/>
        <v>6</v>
      </c>
    </row>
    <row r="26" spans="1:19" ht="12.4" customHeight="1" x14ac:dyDescent="0.4">
      <c r="A26" s="55"/>
      <c r="B26" s="17" t="str">
        <f t="shared" si="4"/>
        <v>6.0–5.9</v>
      </c>
      <c r="C26" s="28" t="str">
        <f t="shared" si="3"/>
        <v/>
      </c>
      <c r="D26" s="33" t="str">
        <f>IF(AND($S24&lt;=30,D25&lt;&gt;""),MAX($R$10*(ROW()-12)+$A$10*(COLUMN()-3+6*Variables!$A$14),0),"")</f>
        <v/>
      </c>
      <c r="E26" s="34" t="str">
        <f>IF(AND($S24&lt;=30,E25&lt;&gt;""),MAX($R$10*(ROW()-12)+$A$10*(COLUMN()-3+6*Variables!$A$14),0),"")</f>
        <v/>
      </c>
      <c r="F26" s="34" t="str">
        <f>IF(AND($S24&lt;=30,F25&lt;&gt;""),MAX($R$10*(ROW()-12)+$A$10*(COLUMN()-3+6*Variables!$A$14),0),"")</f>
        <v/>
      </c>
      <c r="G26" s="34" t="str">
        <f>IF(AND($S24&lt;=30,G25&lt;&gt;""),MAX($R$10*(ROW()-12)+$A$10*(COLUMN()-3+6*Variables!$A$14),0),"")</f>
        <v/>
      </c>
      <c r="H26" s="34" t="str">
        <f>IF(AND($S24&lt;=30,H25&lt;&gt;""),MAX($R$10*(ROW()-12)+$A$10*(COLUMN()-3+6*Variables!$A$14),0),"")</f>
        <v/>
      </c>
      <c r="I26" s="34" t="str">
        <f>IF(AND($S24&lt;=30,I25&lt;&gt;""),MAX($R$10*(ROW()-12)+$A$10*(COLUMN()-3+6*Variables!$A$14),0),"")</f>
        <v/>
      </c>
      <c r="J26" s="34" t="str">
        <f>IF(AND($S24&lt;=30,J25&lt;&gt;""),MAX($R$10*(ROW()-12)+$A$10*(COLUMN()-3+6*Variables!$A$14),0),"")</f>
        <v/>
      </c>
      <c r="K26" s="34" t="str">
        <f>IF(AND($S24&lt;=30,K25&lt;&gt;""),MAX($R$10*(ROW()-12)+$A$10*(COLUMN()-3+6*Variables!$A$14),0),"")</f>
        <v/>
      </c>
      <c r="L26" s="34" t="str">
        <f>IF(AND($S24&lt;=30,L25&lt;&gt;""),MAX($R$10*(ROW()-12)+$A$10*(COLUMN()-3+6*Variables!$A$14),0),"")</f>
        <v/>
      </c>
      <c r="M26" s="34" t="str">
        <f>IF(AND($S24&lt;=30,M25&lt;&gt;""),MAX($R$10*(ROW()-12)+$A$10*(COLUMN()-3+6*Variables!$A$14),0),"")</f>
        <v/>
      </c>
      <c r="N26" s="34" t="str">
        <f>IF(AND($S24&lt;=30,N25&lt;&gt;""),MAX($R$10*(ROW()-12)+$A$10*(COLUMN()-3+6*Variables!$A$14),0),"")</f>
        <v/>
      </c>
      <c r="O26" s="34" t="str">
        <f>IF(AND($S24&lt;=30,O25&lt;&gt;""),MAX($R$10*(ROW()-12)+$A$10*(COLUMN()-3+6*Variables!$A$14),0),"")</f>
        <v/>
      </c>
      <c r="P26" s="34" t="str">
        <f>IF(AND($S24&lt;=30,P25&lt;&gt;""),MAX($R$10*(ROW()-12)+$A$10*(COLUMN()-3+6*Variables!$A$14),0),"")</f>
        <v/>
      </c>
      <c r="Q26" s="35" t="str">
        <f>IF(AND($S24&lt;=30,Q25&lt;&gt;""),MAX($R$10*(ROW()-12)+$A$10*(COLUMN()-3+6*Variables!$A$14),0),"")</f>
        <v/>
      </c>
      <c r="R26" s="8">
        <f t="shared" si="2"/>
        <v>6</v>
      </c>
      <c r="S26" s="9">
        <f t="shared" si="1"/>
        <v>6</v>
      </c>
    </row>
    <row r="27" spans="1:19" ht="12.4" customHeight="1" x14ac:dyDescent="0.4">
      <c r="A27" s="56"/>
      <c r="B27" s="17" t="str">
        <f t="shared" si="4"/>
        <v>6.0–5.9</v>
      </c>
      <c r="C27" s="28" t="str">
        <f t="shared" si="3"/>
        <v/>
      </c>
      <c r="D27" s="33" t="str">
        <f>IF(AND($S25&lt;=30,D26&lt;&gt;""),MAX($R$10*(ROW()-12)+$A$10*(COLUMN()-3+6*Variables!$A$14),0),"")</f>
        <v/>
      </c>
      <c r="E27" s="34" t="str">
        <f>IF(AND($S25&lt;=30,E26&lt;&gt;""),MAX($R$10*(ROW()-12)+$A$10*(COLUMN()-3+6*Variables!$A$14),0),"")</f>
        <v/>
      </c>
      <c r="F27" s="34" t="str">
        <f>IF(AND($S25&lt;=30,F26&lt;&gt;""),MAX($R$10*(ROW()-12)+$A$10*(COLUMN()-3+6*Variables!$A$14),0),"")</f>
        <v/>
      </c>
      <c r="G27" s="34" t="str">
        <f>IF(AND($S25&lt;=30,G26&lt;&gt;""),MAX($R$10*(ROW()-12)+$A$10*(COLUMN()-3+6*Variables!$A$14),0),"")</f>
        <v/>
      </c>
      <c r="H27" s="34" t="str">
        <f>IF(AND($S25&lt;=30,H26&lt;&gt;""),MAX($R$10*(ROW()-12)+$A$10*(COLUMN()-3+6*Variables!$A$14),0),"")</f>
        <v/>
      </c>
      <c r="I27" s="34" t="str">
        <f>IF(AND($S25&lt;=30,I26&lt;&gt;""),MAX($R$10*(ROW()-12)+$A$10*(COLUMN()-3+6*Variables!$A$14),0),"")</f>
        <v/>
      </c>
      <c r="J27" s="34" t="str">
        <f>IF(AND($S25&lt;=30,J26&lt;&gt;""),MAX($R$10*(ROW()-12)+$A$10*(COLUMN()-3+6*Variables!$A$14),0),"")</f>
        <v/>
      </c>
      <c r="K27" s="34" t="str">
        <f>IF(AND($S25&lt;=30,K26&lt;&gt;""),MAX($R$10*(ROW()-12)+$A$10*(COLUMN()-3+6*Variables!$A$14),0),"")</f>
        <v/>
      </c>
      <c r="L27" s="34" t="str">
        <f>IF(AND($S25&lt;=30,L26&lt;&gt;""),MAX($R$10*(ROW()-12)+$A$10*(COLUMN()-3+6*Variables!$A$14),0),"")</f>
        <v/>
      </c>
      <c r="M27" s="34" t="str">
        <f>IF(AND($S25&lt;=30,M26&lt;&gt;""),MAX($R$10*(ROW()-12)+$A$10*(COLUMN()-3+6*Variables!$A$14),0),"")</f>
        <v/>
      </c>
      <c r="N27" s="34" t="str">
        <f>IF(AND($S25&lt;=30,N26&lt;&gt;""),MAX($R$10*(ROW()-12)+$A$10*(COLUMN()-3+6*Variables!$A$14),0),"")</f>
        <v/>
      </c>
      <c r="O27" s="34" t="str">
        <f>IF(AND($S25&lt;=30,O26&lt;&gt;""),MAX($R$10*(ROW()-12)+$A$10*(COLUMN()-3+6*Variables!$A$14),0),"")</f>
        <v/>
      </c>
      <c r="P27" s="34" t="str">
        <f>IF(AND($S25&lt;=30,P26&lt;&gt;""),MAX($R$10*(ROW()-12)+$A$10*(COLUMN()-3+6*Variables!$A$14),0),"")</f>
        <v/>
      </c>
      <c r="Q27" s="35" t="str">
        <f>IF(AND($S25&lt;=30,Q26&lt;&gt;""),MAX($R$10*(ROW()-12)+$A$10*(COLUMN()-3+6*Variables!$A$14),0),"")</f>
        <v/>
      </c>
      <c r="R27" s="8">
        <f t="shared" si="2"/>
        <v>6</v>
      </c>
      <c r="S27" s="9">
        <f t="shared" si="1"/>
        <v>6</v>
      </c>
    </row>
    <row r="28" spans="1:19" ht="12.4" customHeight="1" x14ac:dyDescent="0.4">
      <c r="A28" s="56"/>
      <c r="B28" s="17" t="str">
        <f t="shared" si="4"/>
        <v>6.0–5.9</v>
      </c>
      <c r="C28" s="28" t="str">
        <f t="shared" si="3"/>
        <v/>
      </c>
      <c r="D28" s="33" t="str">
        <f>IF(AND($S26&lt;=30,D27&lt;&gt;""),MAX($R$10*(ROW()-12)+$A$10*(COLUMN()-3+6*Variables!$A$14),0),"")</f>
        <v/>
      </c>
      <c r="E28" s="34" t="str">
        <f>IF(AND($S26&lt;=30,E27&lt;&gt;""),MAX($R$10*(ROW()-12)+$A$10*(COLUMN()-3+6*Variables!$A$14),0),"")</f>
        <v/>
      </c>
      <c r="F28" s="34" t="str">
        <f>IF(AND($S26&lt;=30,F27&lt;&gt;""),MAX($R$10*(ROW()-12)+$A$10*(COLUMN()-3+6*Variables!$A$14),0),"")</f>
        <v/>
      </c>
      <c r="G28" s="34" t="str">
        <f>IF(AND($S26&lt;=30,G27&lt;&gt;""),MAX($R$10*(ROW()-12)+$A$10*(COLUMN()-3+6*Variables!$A$14),0),"")</f>
        <v/>
      </c>
      <c r="H28" s="34" t="str">
        <f>IF(AND($S26&lt;=30,H27&lt;&gt;""),MAX($R$10*(ROW()-12)+$A$10*(COLUMN()-3+6*Variables!$A$14),0),"")</f>
        <v/>
      </c>
      <c r="I28" s="34" t="str">
        <f>IF(AND($S26&lt;=30,I27&lt;&gt;""),MAX($R$10*(ROW()-12)+$A$10*(COLUMN()-3+6*Variables!$A$14),0),"")</f>
        <v/>
      </c>
      <c r="J28" s="34" t="str">
        <f>IF(AND($S26&lt;=30,J27&lt;&gt;""),MAX($R$10*(ROW()-12)+$A$10*(COLUMN()-3+6*Variables!$A$14),0),"")</f>
        <v/>
      </c>
      <c r="K28" s="34" t="str">
        <f>IF(AND($S26&lt;=30,K27&lt;&gt;""),MAX($R$10*(ROW()-12)+$A$10*(COLUMN()-3+6*Variables!$A$14),0),"")</f>
        <v/>
      </c>
      <c r="L28" s="34" t="str">
        <f>IF(AND($S26&lt;=30,L27&lt;&gt;""),MAX($R$10*(ROW()-12)+$A$10*(COLUMN()-3+6*Variables!$A$14),0),"")</f>
        <v/>
      </c>
      <c r="M28" s="34" t="str">
        <f>IF(AND($S26&lt;=30,M27&lt;&gt;""),MAX($R$10*(ROW()-12)+$A$10*(COLUMN()-3+6*Variables!$A$14),0),"")</f>
        <v/>
      </c>
      <c r="N28" s="34" t="str">
        <f>IF(AND($S26&lt;=30,N27&lt;&gt;""),MAX($R$10*(ROW()-12)+$A$10*(COLUMN()-3+6*Variables!$A$14),0),"")</f>
        <v/>
      </c>
      <c r="O28" s="34" t="str">
        <f>IF(AND($S26&lt;=30,O27&lt;&gt;""),MAX($R$10*(ROW()-12)+$A$10*(COLUMN()-3+6*Variables!$A$14),0),"")</f>
        <v/>
      </c>
      <c r="P28" s="34" t="str">
        <f>IF(AND($S26&lt;=30,P27&lt;&gt;""),MAX($R$10*(ROW()-12)+$A$10*(COLUMN()-3+6*Variables!$A$14),0),"")</f>
        <v/>
      </c>
      <c r="Q28" s="35" t="str">
        <f>IF(AND($S26&lt;=30,Q27&lt;&gt;""),MAX($R$10*(ROW()-12)+$A$10*(COLUMN()-3+6*Variables!$A$14),0),"")</f>
        <v/>
      </c>
      <c r="R28" s="8">
        <f t="shared" si="2"/>
        <v>6</v>
      </c>
      <c r="S28" s="9">
        <f t="shared" si="1"/>
        <v>6</v>
      </c>
    </row>
    <row r="29" spans="1:19" ht="12.4" customHeight="1" x14ac:dyDescent="0.4">
      <c r="A29" s="56"/>
      <c r="B29" s="17" t="str">
        <f t="shared" si="4"/>
        <v>6.0–5.9</v>
      </c>
      <c r="C29" s="28" t="str">
        <f t="shared" si="3"/>
        <v/>
      </c>
      <c r="D29" s="33" t="str">
        <f>IF(AND($S27&lt;=30,D28&lt;&gt;""),MAX($R$10*(ROW()-12)+$A$10*(COLUMN()-3+6*Variables!$A$14),0),"")</f>
        <v/>
      </c>
      <c r="E29" s="34" t="str">
        <f>IF(AND($S27&lt;=30,E28&lt;&gt;""),MAX($R$10*(ROW()-12)+$A$10*(COLUMN()-3+6*Variables!$A$14),0),"")</f>
        <v/>
      </c>
      <c r="F29" s="34" t="str">
        <f>IF(AND($S27&lt;=30,F28&lt;&gt;""),MAX($R$10*(ROW()-12)+$A$10*(COLUMN()-3+6*Variables!$A$14),0),"")</f>
        <v/>
      </c>
      <c r="G29" s="34" t="str">
        <f>IF(AND($S27&lt;=30,G28&lt;&gt;""),MAX($R$10*(ROW()-12)+$A$10*(COLUMN()-3+6*Variables!$A$14),0),"")</f>
        <v/>
      </c>
      <c r="H29" s="34" t="str">
        <f>IF(AND($S27&lt;=30,H28&lt;&gt;""),MAX($R$10*(ROW()-12)+$A$10*(COLUMN()-3+6*Variables!$A$14),0),"")</f>
        <v/>
      </c>
      <c r="I29" s="34" t="str">
        <f>IF(AND($S27&lt;=30,I28&lt;&gt;""),MAX($R$10*(ROW()-12)+$A$10*(COLUMN()-3+6*Variables!$A$14),0),"")</f>
        <v/>
      </c>
      <c r="J29" s="34" t="str">
        <f>IF(AND($S27&lt;=30,J28&lt;&gt;""),MAX($R$10*(ROW()-12)+$A$10*(COLUMN()-3+6*Variables!$A$14),0),"")</f>
        <v/>
      </c>
      <c r="K29" s="34" t="str">
        <f>IF(AND($S27&lt;=30,K28&lt;&gt;""),MAX($R$10*(ROW()-12)+$A$10*(COLUMN()-3+6*Variables!$A$14),0),"")</f>
        <v/>
      </c>
      <c r="L29" s="34" t="str">
        <f>IF(AND($S27&lt;=30,L28&lt;&gt;""),MAX($R$10*(ROW()-12)+$A$10*(COLUMN()-3+6*Variables!$A$14),0),"")</f>
        <v/>
      </c>
      <c r="M29" s="34" t="str">
        <f>IF(AND($S27&lt;=30,M28&lt;&gt;""),MAX($R$10*(ROW()-12)+$A$10*(COLUMN()-3+6*Variables!$A$14),0),"")</f>
        <v/>
      </c>
      <c r="N29" s="34" t="str">
        <f>IF(AND($S27&lt;=30,N28&lt;&gt;""),MAX($R$10*(ROW()-12)+$A$10*(COLUMN()-3+6*Variables!$A$14),0),"")</f>
        <v/>
      </c>
      <c r="O29" s="34" t="str">
        <f>IF(AND($S27&lt;=30,O28&lt;&gt;""),MAX($R$10*(ROW()-12)+$A$10*(COLUMN()-3+6*Variables!$A$14),0),"")</f>
        <v/>
      </c>
      <c r="P29" s="34" t="str">
        <f>IF(AND($S27&lt;=30,P28&lt;&gt;""),MAX($R$10*(ROW()-12)+$A$10*(COLUMN()-3+6*Variables!$A$14),0),"")</f>
        <v/>
      </c>
      <c r="Q29" s="35" t="str">
        <f>IF(AND($S27&lt;=30,Q28&lt;&gt;""),MAX($R$10*(ROW()-12)+$A$10*(COLUMN()-3+6*Variables!$A$14),0),"")</f>
        <v/>
      </c>
      <c r="R29" s="8">
        <f t="shared" si="2"/>
        <v>6</v>
      </c>
      <c r="S29" s="9">
        <f t="shared" si="1"/>
        <v>6</v>
      </c>
    </row>
    <row r="30" spans="1:19" ht="12.4" customHeight="1" x14ac:dyDescent="0.4">
      <c r="A30" s="56"/>
      <c r="B30" s="17" t="str">
        <f t="shared" si="4"/>
        <v>6.0–5.9</v>
      </c>
      <c r="C30" s="28" t="str">
        <f t="shared" si="3"/>
        <v/>
      </c>
      <c r="D30" s="33" t="str">
        <f>IF(AND($S28&lt;=30,D29&lt;&gt;""),MAX($R$10*(ROW()-12)+$A$10*(COLUMN()-3+6*Variables!$A$14),0),"")</f>
        <v/>
      </c>
      <c r="E30" s="34" t="str">
        <f>IF(AND($S28&lt;=30,E29&lt;&gt;""),MAX($R$10*(ROW()-12)+$A$10*(COLUMN()-3+6*Variables!$A$14),0),"")</f>
        <v/>
      </c>
      <c r="F30" s="34" t="str">
        <f>IF(AND($S28&lt;=30,F29&lt;&gt;""),MAX($R$10*(ROW()-12)+$A$10*(COLUMN()-3+6*Variables!$A$14),0),"")</f>
        <v/>
      </c>
      <c r="G30" s="34" t="str">
        <f>IF(AND($S28&lt;=30,G29&lt;&gt;""),MAX($R$10*(ROW()-12)+$A$10*(COLUMN()-3+6*Variables!$A$14),0),"")</f>
        <v/>
      </c>
      <c r="H30" s="34" t="str">
        <f>IF(AND($S28&lt;=30,H29&lt;&gt;""),MAX($R$10*(ROW()-12)+$A$10*(COLUMN()-3+6*Variables!$A$14),0),"")</f>
        <v/>
      </c>
      <c r="I30" s="34" t="str">
        <f>IF(AND($S28&lt;=30,I29&lt;&gt;""),MAX($R$10*(ROW()-12)+$A$10*(COLUMN()-3+6*Variables!$A$14),0),"")</f>
        <v/>
      </c>
      <c r="J30" s="34" t="str">
        <f>IF(AND($S28&lt;=30,J29&lt;&gt;""),MAX($R$10*(ROW()-12)+$A$10*(COLUMN()-3+6*Variables!$A$14),0),"")</f>
        <v/>
      </c>
      <c r="K30" s="34" t="str">
        <f>IF(AND($S28&lt;=30,K29&lt;&gt;""),MAX($R$10*(ROW()-12)+$A$10*(COLUMN()-3+6*Variables!$A$14),0),"")</f>
        <v/>
      </c>
      <c r="L30" s="34" t="str">
        <f>IF(AND($S28&lt;=30,L29&lt;&gt;""),MAX($R$10*(ROW()-12)+$A$10*(COLUMN()-3+6*Variables!$A$14),0),"")</f>
        <v/>
      </c>
      <c r="M30" s="34" t="str">
        <f>IF(AND($S28&lt;=30,M29&lt;&gt;""),MAX($R$10*(ROW()-12)+$A$10*(COLUMN()-3+6*Variables!$A$14),0),"")</f>
        <v/>
      </c>
      <c r="N30" s="34" t="str">
        <f>IF(AND($S28&lt;=30,N29&lt;&gt;""),MAX($R$10*(ROW()-12)+$A$10*(COLUMN()-3+6*Variables!$A$14),0),"")</f>
        <v/>
      </c>
      <c r="O30" s="34" t="str">
        <f>IF(AND($S28&lt;=30,O29&lt;&gt;""),MAX($R$10*(ROW()-12)+$A$10*(COLUMN()-3+6*Variables!$A$14),0),"")</f>
        <v/>
      </c>
      <c r="P30" s="34" t="str">
        <f>IF(AND($S28&lt;=30,P29&lt;&gt;""),MAX($R$10*(ROW()-12)+$A$10*(COLUMN()-3+6*Variables!$A$14),0),"")</f>
        <v/>
      </c>
      <c r="Q30" s="35" t="str">
        <f>IF(AND($S28&lt;=30,Q29&lt;&gt;""),MAX($R$10*(ROW()-12)+$A$10*(COLUMN()-3+6*Variables!$A$14),0),"")</f>
        <v/>
      </c>
      <c r="R30" s="8">
        <f t="shared" si="2"/>
        <v>6</v>
      </c>
      <c r="S30" s="9">
        <f t="shared" si="1"/>
        <v>6</v>
      </c>
    </row>
    <row r="31" spans="1:19" ht="12.4" customHeight="1" x14ac:dyDescent="0.4">
      <c r="A31" s="56"/>
      <c r="B31" s="17" t="str">
        <f t="shared" si="4"/>
        <v>6.0–5.9</v>
      </c>
      <c r="C31" s="28" t="str">
        <f t="shared" si="3"/>
        <v/>
      </c>
      <c r="D31" s="33" t="str">
        <f>IF(AND($S29&lt;=30,D30&lt;&gt;""),MAX($R$10*(ROW()-12)+$A$10*(COLUMN()-3+6*Variables!$A$14),0),"")</f>
        <v/>
      </c>
      <c r="E31" s="34" t="str">
        <f>IF(AND($S29&lt;=30,E30&lt;&gt;""),MAX($R$10*(ROW()-12)+$A$10*(COLUMN()-3+6*Variables!$A$14),0),"")</f>
        <v/>
      </c>
      <c r="F31" s="34" t="str">
        <f>IF(AND($S29&lt;=30,F30&lt;&gt;""),MAX($R$10*(ROW()-12)+$A$10*(COLUMN()-3+6*Variables!$A$14),0),"")</f>
        <v/>
      </c>
      <c r="G31" s="34" t="str">
        <f>IF(AND($S29&lt;=30,G30&lt;&gt;""),MAX($R$10*(ROW()-12)+$A$10*(COLUMN()-3+6*Variables!$A$14),0),"")</f>
        <v/>
      </c>
      <c r="H31" s="34" t="str">
        <f>IF(AND($S29&lt;=30,H30&lt;&gt;""),MAX($R$10*(ROW()-12)+$A$10*(COLUMN()-3+6*Variables!$A$14),0),"")</f>
        <v/>
      </c>
      <c r="I31" s="34" t="str">
        <f>IF(AND($S29&lt;=30,I30&lt;&gt;""),MAX($R$10*(ROW()-12)+$A$10*(COLUMN()-3+6*Variables!$A$14),0),"")</f>
        <v/>
      </c>
      <c r="J31" s="34" t="str">
        <f>IF(AND($S29&lt;=30,J30&lt;&gt;""),MAX($R$10*(ROW()-12)+$A$10*(COLUMN()-3+6*Variables!$A$14),0),"")</f>
        <v/>
      </c>
      <c r="K31" s="34" t="str">
        <f>IF(AND($S29&lt;=30,K30&lt;&gt;""),MAX($R$10*(ROW()-12)+$A$10*(COLUMN()-3+6*Variables!$A$14),0),"")</f>
        <v/>
      </c>
      <c r="L31" s="34" t="str">
        <f>IF(AND($S29&lt;=30,L30&lt;&gt;""),MAX($R$10*(ROW()-12)+$A$10*(COLUMN()-3+6*Variables!$A$14),0),"")</f>
        <v/>
      </c>
      <c r="M31" s="34" t="str">
        <f>IF(AND($S29&lt;=30,M30&lt;&gt;""),MAX($R$10*(ROW()-12)+$A$10*(COLUMN()-3+6*Variables!$A$14),0),"")</f>
        <v/>
      </c>
      <c r="N31" s="34" t="str">
        <f>IF(AND($S29&lt;=30,N30&lt;&gt;""),MAX($R$10*(ROW()-12)+$A$10*(COLUMN()-3+6*Variables!$A$14),0),"")</f>
        <v/>
      </c>
      <c r="O31" s="34" t="str">
        <f>IF(AND($S29&lt;=30,O30&lt;&gt;""),MAX($R$10*(ROW()-12)+$A$10*(COLUMN()-3+6*Variables!$A$14),0),"")</f>
        <v/>
      </c>
      <c r="P31" s="34" t="str">
        <f>IF(AND($S29&lt;=30,P30&lt;&gt;""),MAX($R$10*(ROW()-12)+$A$10*(COLUMN()-3+6*Variables!$A$14),0),"")</f>
        <v/>
      </c>
      <c r="Q31" s="35" t="str">
        <f>IF(AND($S29&lt;=30,Q30&lt;&gt;""),MAX($R$10*(ROW()-12)+$A$10*(COLUMN()-3+6*Variables!$A$14),0),"")</f>
        <v/>
      </c>
      <c r="R31" s="8">
        <f t="shared" si="2"/>
        <v>6</v>
      </c>
      <c r="S31" s="9">
        <f t="shared" si="1"/>
        <v>6</v>
      </c>
    </row>
    <row r="32" spans="1:19" ht="12.4" customHeight="1" x14ac:dyDescent="0.4">
      <c r="A32" s="56"/>
      <c r="B32" s="17" t="str">
        <f t="shared" si="4"/>
        <v>6.0–5.9</v>
      </c>
      <c r="C32" s="28" t="str">
        <f t="shared" si="3"/>
        <v/>
      </c>
      <c r="D32" s="33" t="str">
        <f>IF(AND($S30&lt;=30,D31&lt;&gt;""),MAX($R$10*(ROW()-12)+$A$10*(COLUMN()-3+6*Variables!$A$14),0),"")</f>
        <v/>
      </c>
      <c r="E32" s="34" t="str">
        <f>IF(AND($S30&lt;=30,E31&lt;&gt;""),MAX($R$10*(ROW()-12)+$A$10*(COLUMN()-3+6*Variables!$A$14),0),"")</f>
        <v/>
      </c>
      <c r="F32" s="34" t="str">
        <f>IF(AND($S30&lt;=30,F31&lt;&gt;""),MAX($R$10*(ROW()-12)+$A$10*(COLUMN()-3+6*Variables!$A$14),0),"")</f>
        <v/>
      </c>
      <c r="G32" s="34" t="str">
        <f>IF(AND($S30&lt;=30,G31&lt;&gt;""),MAX($R$10*(ROW()-12)+$A$10*(COLUMN()-3+6*Variables!$A$14),0),"")</f>
        <v/>
      </c>
      <c r="H32" s="34" t="str">
        <f>IF(AND($S30&lt;=30,H31&lt;&gt;""),MAX($R$10*(ROW()-12)+$A$10*(COLUMN()-3+6*Variables!$A$14),0),"")</f>
        <v/>
      </c>
      <c r="I32" s="34" t="str">
        <f>IF(AND($S30&lt;=30,I31&lt;&gt;""),MAX($R$10*(ROW()-12)+$A$10*(COLUMN()-3+6*Variables!$A$14),0),"")</f>
        <v/>
      </c>
      <c r="J32" s="34" t="str">
        <f>IF(AND($S30&lt;=30,J31&lt;&gt;""),MAX($R$10*(ROW()-12)+$A$10*(COLUMN()-3+6*Variables!$A$14),0),"")</f>
        <v/>
      </c>
      <c r="K32" s="34" t="str">
        <f>IF(AND($S30&lt;=30,K31&lt;&gt;""),MAX($R$10*(ROW()-12)+$A$10*(COLUMN()-3+6*Variables!$A$14),0),"")</f>
        <v/>
      </c>
      <c r="L32" s="34" t="str">
        <f>IF(AND($S30&lt;=30,L31&lt;&gt;""),MAX($R$10*(ROW()-12)+$A$10*(COLUMN()-3+6*Variables!$A$14),0),"")</f>
        <v/>
      </c>
      <c r="M32" s="34" t="str">
        <f>IF(AND($S30&lt;=30,M31&lt;&gt;""),MAX($R$10*(ROW()-12)+$A$10*(COLUMN()-3+6*Variables!$A$14),0),"")</f>
        <v/>
      </c>
      <c r="N32" s="34" t="str">
        <f>IF(AND($S30&lt;=30,N31&lt;&gt;""),MAX($R$10*(ROW()-12)+$A$10*(COLUMN()-3+6*Variables!$A$14),0),"")</f>
        <v/>
      </c>
      <c r="O32" s="34" t="str">
        <f>IF(AND($S30&lt;=30,O31&lt;&gt;""),MAX($R$10*(ROW()-12)+$A$10*(COLUMN()-3+6*Variables!$A$14),0),"")</f>
        <v/>
      </c>
      <c r="P32" s="34" t="str">
        <f>IF(AND($S30&lt;=30,P31&lt;&gt;""),MAX($R$10*(ROW()-12)+$A$10*(COLUMN()-3+6*Variables!$A$14),0),"")</f>
        <v/>
      </c>
      <c r="Q32" s="35" t="str">
        <f>IF(AND($S30&lt;=30,Q31&lt;&gt;""),MAX($R$10*(ROW()-12)+$A$10*(COLUMN()-3+6*Variables!$A$14),0),"")</f>
        <v/>
      </c>
      <c r="R32" s="8">
        <f t="shared" si="2"/>
        <v>6</v>
      </c>
      <c r="S32" s="9">
        <f t="shared" si="1"/>
        <v>6</v>
      </c>
    </row>
    <row r="33" spans="1:19" ht="12.4" customHeight="1" x14ac:dyDescent="0.4">
      <c r="A33" s="56"/>
      <c r="B33" s="17" t="str">
        <f t="shared" si="4"/>
        <v>6.0–5.9</v>
      </c>
      <c r="C33" s="28" t="str">
        <f t="shared" si="3"/>
        <v/>
      </c>
      <c r="D33" s="33" t="str">
        <f>IF(AND($S31&lt;=30,D32&lt;&gt;""),MAX($R$10*(ROW()-12)+$A$10*(COLUMN()-3+6*Variables!$A$14),0),"")</f>
        <v/>
      </c>
      <c r="E33" s="34" t="str">
        <f>IF(AND($S31&lt;=30,E32&lt;&gt;""),MAX($R$10*(ROW()-12)+$A$10*(COLUMN()-3+6*Variables!$A$14),0),"")</f>
        <v/>
      </c>
      <c r="F33" s="34" t="str">
        <f>IF(AND($S31&lt;=30,F32&lt;&gt;""),MAX($R$10*(ROW()-12)+$A$10*(COLUMN()-3+6*Variables!$A$14),0),"")</f>
        <v/>
      </c>
      <c r="G33" s="34" t="str">
        <f>IF(AND($S31&lt;=30,G32&lt;&gt;""),MAX($R$10*(ROW()-12)+$A$10*(COLUMN()-3+6*Variables!$A$14),0),"")</f>
        <v/>
      </c>
      <c r="H33" s="34" t="str">
        <f>IF(AND($S31&lt;=30,H32&lt;&gt;""),MAX($R$10*(ROW()-12)+$A$10*(COLUMN()-3+6*Variables!$A$14),0),"")</f>
        <v/>
      </c>
      <c r="I33" s="34" t="str">
        <f>IF(AND($S31&lt;=30,I32&lt;&gt;""),MAX($R$10*(ROW()-12)+$A$10*(COLUMN()-3+6*Variables!$A$14),0),"")</f>
        <v/>
      </c>
      <c r="J33" s="34" t="str">
        <f>IF(AND($S31&lt;=30,J32&lt;&gt;""),MAX($R$10*(ROW()-12)+$A$10*(COLUMN()-3+6*Variables!$A$14),0),"")</f>
        <v/>
      </c>
      <c r="K33" s="34" t="str">
        <f>IF(AND($S31&lt;=30,K32&lt;&gt;""),MAX($R$10*(ROW()-12)+$A$10*(COLUMN()-3+6*Variables!$A$14),0),"")</f>
        <v/>
      </c>
      <c r="L33" s="34" t="str">
        <f>IF(AND($S31&lt;=30,L32&lt;&gt;""),MAX($R$10*(ROW()-12)+$A$10*(COLUMN()-3+6*Variables!$A$14),0),"")</f>
        <v/>
      </c>
      <c r="M33" s="34" t="str">
        <f>IF(AND($S31&lt;=30,M32&lt;&gt;""),MAX($R$10*(ROW()-12)+$A$10*(COLUMN()-3+6*Variables!$A$14),0),"")</f>
        <v/>
      </c>
      <c r="N33" s="34" t="str">
        <f>IF(AND($S31&lt;=30,N32&lt;&gt;""),MAX($R$10*(ROW()-12)+$A$10*(COLUMN()-3+6*Variables!$A$14),0),"")</f>
        <v/>
      </c>
      <c r="O33" s="34" t="str">
        <f>IF(AND($S31&lt;=30,O32&lt;&gt;""),MAX($R$10*(ROW()-12)+$A$10*(COLUMN()-3+6*Variables!$A$14),0),"")</f>
        <v/>
      </c>
      <c r="P33" s="34" t="str">
        <f>IF(AND($S31&lt;=30,P32&lt;&gt;""),MAX($R$10*(ROW()-12)+$A$10*(COLUMN()-3+6*Variables!$A$14),0),"")</f>
        <v/>
      </c>
      <c r="Q33" s="35" t="str">
        <f>IF(AND($S31&lt;=30,Q32&lt;&gt;""),MAX($R$10*(ROW()-12)+$A$10*(COLUMN()-3+6*Variables!$A$14),0),"")</f>
        <v/>
      </c>
      <c r="R33" s="8">
        <f t="shared" si="2"/>
        <v>6</v>
      </c>
      <c r="S33" s="9">
        <f t="shared" si="1"/>
        <v>6</v>
      </c>
    </row>
    <row r="34" spans="1:19" ht="12.4" customHeight="1" x14ac:dyDescent="0.4">
      <c r="A34" s="56"/>
      <c r="B34" s="17" t="str">
        <f t="shared" si="4"/>
        <v>6.0–5.9</v>
      </c>
      <c r="C34" s="28" t="str">
        <f t="shared" si="3"/>
        <v/>
      </c>
      <c r="D34" s="33" t="str">
        <f>IF(AND($S32&lt;=30,D33&lt;&gt;""),MAX($R$10*(ROW()-12)+$A$10*(COLUMN()-3+6*Variables!$A$14),0),"")</f>
        <v/>
      </c>
      <c r="E34" s="34" t="str">
        <f>IF(AND($S32&lt;=30,E33&lt;&gt;""),MAX($R$10*(ROW()-12)+$A$10*(COLUMN()-3+6*Variables!$A$14),0),"")</f>
        <v/>
      </c>
      <c r="F34" s="34" t="str">
        <f>IF(AND($S32&lt;=30,F33&lt;&gt;""),MAX($R$10*(ROW()-12)+$A$10*(COLUMN()-3+6*Variables!$A$14),0),"")</f>
        <v/>
      </c>
      <c r="G34" s="34" t="str">
        <f>IF(AND($S32&lt;=30,G33&lt;&gt;""),MAX($R$10*(ROW()-12)+$A$10*(COLUMN()-3+6*Variables!$A$14),0),"")</f>
        <v/>
      </c>
      <c r="H34" s="34" t="str">
        <f>IF(AND($S32&lt;=30,H33&lt;&gt;""),MAX($R$10*(ROW()-12)+$A$10*(COLUMN()-3+6*Variables!$A$14),0),"")</f>
        <v/>
      </c>
      <c r="I34" s="34" t="str">
        <f>IF(AND($S32&lt;=30,I33&lt;&gt;""),MAX($R$10*(ROW()-12)+$A$10*(COLUMN()-3+6*Variables!$A$14),0),"")</f>
        <v/>
      </c>
      <c r="J34" s="34" t="str">
        <f>IF(AND($S32&lt;=30,J33&lt;&gt;""),MAX($R$10*(ROW()-12)+$A$10*(COLUMN()-3+6*Variables!$A$14),0),"")</f>
        <v/>
      </c>
      <c r="K34" s="34" t="str">
        <f>IF(AND($S32&lt;=30,K33&lt;&gt;""),MAX($R$10*(ROW()-12)+$A$10*(COLUMN()-3+6*Variables!$A$14),0),"")</f>
        <v/>
      </c>
      <c r="L34" s="34" t="str">
        <f>IF(AND($S32&lt;=30,L33&lt;&gt;""),MAX($R$10*(ROW()-12)+$A$10*(COLUMN()-3+6*Variables!$A$14),0),"")</f>
        <v/>
      </c>
      <c r="M34" s="34" t="str">
        <f>IF(AND($S32&lt;=30,M33&lt;&gt;""),MAX($R$10*(ROW()-12)+$A$10*(COLUMN()-3+6*Variables!$A$14),0),"")</f>
        <v/>
      </c>
      <c r="N34" s="34" t="str">
        <f>IF(AND($S32&lt;=30,N33&lt;&gt;""),MAX($R$10*(ROW()-12)+$A$10*(COLUMN()-3+6*Variables!$A$14),0),"")</f>
        <v/>
      </c>
      <c r="O34" s="34" t="str">
        <f>IF(AND($S32&lt;=30,O33&lt;&gt;""),MAX($R$10*(ROW()-12)+$A$10*(COLUMN()-3+6*Variables!$A$14),0),"")</f>
        <v/>
      </c>
      <c r="P34" s="34" t="str">
        <f>IF(AND($S32&lt;=30,P33&lt;&gt;""),MAX($R$10*(ROW()-12)+$A$10*(COLUMN()-3+6*Variables!$A$14),0),"")</f>
        <v/>
      </c>
      <c r="Q34" s="35" t="str">
        <f>IF(AND($S32&lt;=30,Q33&lt;&gt;""),MAX($R$10*(ROW()-12)+$A$10*(COLUMN()-3+6*Variables!$A$14),0),"")</f>
        <v/>
      </c>
      <c r="R34" s="8">
        <f t="shared" si="2"/>
        <v>6</v>
      </c>
      <c r="S34" s="9">
        <f t="shared" si="1"/>
        <v>6</v>
      </c>
    </row>
    <row r="35" spans="1:19" ht="12.4" customHeight="1" thickBot="1" x14ac:dyDescent="0.45">
      <c r="A35" s="57"/>
      <c r="B35" s="18" t="str">
        <f t="shared" si="4"/>
        <v>6.0–5.9</v>
      </c>
      <c r="C35" s="18" t="str">
        <f t="shared" si="3"/>
        <v/>
      </c>
      <c r="D35" s="36" t="str">
        <f>IF(AND($S33&lt;=30,D34&lt;&gt;""),MAX($R$10*(ROW()-12)+$A$10*(COLUMN()-3+6*Variables!$A$14),0),"")</f>
        <v/>
      </c>
      <c r="E35" s="37" t="str">
        <f>IF(AND($S33&lt;=30,E34&lt;&gt;""),MAX($R$10*(ROW()-12)+$A$10*(COLUMN()-3+6*Variables!$A$14),0),"")</f>
        <v/>
      </c>
      <c r="F35" s="37" t="str">
        <f>IF(AND($S33&lt;=30,F34&lt;&gt;""),MAX($R$10*(ROW()-12)+$A$10*(COLUMN()-3+6*Variables!$A$14),0),"")</f>
        <v/>
      </c>
      <c r="G35" s="37" t="str">
        <f>IF(AND($S33&lt;=30,G34&lt;&gt;""),MAX($R$10*(ROW()-12)+$A$10*(COLUMN()-3+6*Variables!$A$14),0),"")</f>
        <v/>
      </c>
      <c r="H35" s="37" t="str">
        <f>IF(AND($S33&lt;=30,H34&lt;&gt;""),MAX($R$10*(ROW()-12)+$A$10*(COLUMN()-3+6*Variables!$A$14),0),"")</f>
        <v/>
      </c>
      <c r="I35" s="37" t="str">
        <f>IF(AND($S33&lt;=30,I34&lt;&gt;""),MAX($R$10*(ROW()-12)+$A$10*(COLUMN()-3+6*Variables!$A$14),0),"")</f>
        <v/>
      </c>
      <c r="J35" s="37" t="str">
        <f>IF(AND($S33&lt;=30,J34&lt;&gt;""),MAX($R$10*(ROW()-12)+$A$10*(COLUMN()-3+6*Variables!$A$14),0),"")</f>
        <v/>
      </c>
      <c r="K35" s="37" t="str">
        <f>IF(AND($S33&lt;=30,K34&lt;&gt;""),MAX($R$10*(ROW()-12)+$A$10*(COLUMN()-3+6*Variables!$A$14),0),"")</f>
        <v/>
      </c>
      <c r="L35" s="37" t="str">
        <f>IF(AND($S33&lt;=30,L34&lt;&gt;""),MAX($R$10*(ROW()-12)+$A$10*(COLUMN()-3+6*Variables!$A$14),0),"")</f>
        <v/>
      </c>
      <c r="M35" s="37" t="str">
        <f>IF(AND($S33&lt;=30,M34&lt;&gt;""),MAX($R$10*(ROW()-12)+$A$10*(COLUMN()-3+6*Variables!$A$14),0),"")</f>
        <v/>
      </c>
      <c r="N35" s="37" t="str">
        <f>IF(AND($S33&lt;=30,N34&lt;&gt;""),MAX($R$10*(ROW()-12)+$A$10*(COLUMN()-3+6*Variables!$A$14),0),"")</f>
        <v/>
      </c>
      <c r="O35" s="37" t="str">
        <f>IF(AND($S33&lt;=30,O34&lt;&gt;""),MAX($R$10*(ROW()-12)+$A$10*(COLUMN()-3+6*Variables!$A$14),0),"")</f>
        <v/>
      </c>
      <c r="P35" s="37" t="str">
        <f>IF(AND($S33&lt;=30,P34&lt;&gt;""),MAX($R$10*(ROW()-12)+$A$10*(COLUMN()-3+6*Variables!$A$14),0),"")</f>
        <v/>
      </c>
      <c r="Q35" s="38" t="str">
        <f>IF(AND($S33&lt;=30,Q34&lt;&gt;""),MAX($R$10*(ROW()-12)+$A$10*(COLUMN()-3+6*Variables!$A$14),0),"")</f>
        <v/>
      </c>
      <c r="R35" s="8">
        <f t="shared" si="2"/>
        <v>6</v>
      </c>
      <c r="S35" s="9">
        <f t="shared" si="1"/>
        <v>6</v>
      </c>
    </row>
  </sheetData>
  <sheetProtection algorithmName="SHA-512" hashValue="Zc6Z0oRxDI9A1jDqG8gedDiNrCJRKFPEHDjnh/luipNCeS5M4ijgpV+ZFKNwC/zduWAB7s5oVfboVHhZUUN4lA==" saltValue="fH408QIvryq5iTqp8FMRMQ==" spinCount="100000" sheet="1" objects="1" scenarios="1" selectLockedCells="1"/>
  <mergeCells count="16">
    <mergeCell ref="C8:D8"/>
    <mergeCell ref="C7:D7"/>
    <mergeCell ref="A12:A35"/>
    <mergeCell ref="M7:Q7"/>
    <mergeCell ref="I9:Q9"/>
    <mergeCell ref="A11:B11"/>
    <mergeCell ref="C6:D6"/>
    <mergeCell ref="L8:Q8"/>
    <mergeCell ref="J4:Q4"/>
    <mergeCell ref="C5:D5"/>
    <mergeCell ref="J6:Q6"/>
    <mergeCell ref="L1:M1"/>
    <mergeCell ref="N1:Q1"/>
    <mergeCell ref="N2:Q2"/>
    <mergeCell ref="B2:E2"/>
    <mergeCell ref="B1:E1"/>
  </mergeCells>
  <phoneticPr fontId="1" type="noConversion"/>
  <conditionalFormatting sqref="B12:Q35">
    <cfRule type="expression" dxfId="3" priority="19">
      <formula>INDIRECT(ADDRESS(ROW()-1,19))&gt;20</formula>
    </cfRule>
  </conditionalFormatting>
  <dataValidations count="6">
    <dataValidation type="decimal" allowBlank="1" showInputMessage="1" showErrorMessage="1" errorTitle="CARBOHYDRATE RATIO" error="This value must be between 4 and 60!" sqref="B5" xr:uid="{00000000-0002-0000-0100-000000000000}">
      <formula1>4</formula1>
      <formula2>60</formula2>
    </dataValidation>
    <dataValidation type="decimal" allowBlank="1" showInputMessage="1" showErrorMessage="1" errorTitle="SENSITIVITY/CORRECTION FACTOR" error="This value must be between 1 and 20!" sqref="B6" xr:uid="{00000000-0002-0000-0100-000001000000}">
      <formula1>1</formula1>
      <formula2>20</formula2>
    </dataValidation>
    <dataValidation type="decimal" allowBlank="1" showInputMessage="1" showErrorMessage="1" errorTitle="TARGET GLUCOSE" error="This value must be between 4 and 8!" sqref="B7" xr:uid="{00000000-0002-0000-0100-000002000000}">
      <formula1>4</formula1>
      <formula2>8</formula2>
    </dataValidation>
    <dataValidation allowBlank="1" showErrorMessage="1" errorTitle="INVALID!" error="Please pick a value from the list." promptTitle="CHOOSE FROM LIST!" prompt="Choose a range of lunch carbs appropriate for this student." sqref="H5:I5" xr:uid="{00000000-0002-0000-0100-000003000000}"/>
    <dataValidation type="list" allowBlank="1" showInputMessage="1" showErrorMessage="1" errorTitle="INVALID" error="Pick a range from the list." sqref="B8" xr:uid="{00000000-0002-0000-0100-000004000000}">
      <formula1>lunch</formula1>
    </dataValidation>
    <dataValidation type="list" allowBlank="1" showErrorMessage="1" errorTitle="INVALID!" error="Please pick a value from the list!" promptTitle="CHOOSE FROM THE LIST!" prompt="Choose the rapid insulin that this student is receiving." sqref="B9" xr:uid="{00000000-0002-0000-0100-000005000000}">
      <formula1>rapid</formula1>
    </dataValidation>
  </dataValidations>
  <printOptions horizontalCentered="1" verticalCentered="1"/>
  <pageMargins left="0.25" right="0.25" top="0.75" bottom="0.5" header="0.25" footer="0.25"/>
  <pageSetup orientation="landscape" r:id="rId1"/>
  <headerFooter>
    <oddHeader>&amp;C&amp;"Arial,Bold"&amp;20BOLUS CALCULATOR FOR SCHOOL LUNCHES</oddHeader>
    <oddFooter>&amp;LOctober 27, 2022&amp;Cwww.bcchildrens.ca/endocrinology-diabetes-site/documents/boluscalclunch.xlsx&amp;R&amp;A, 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3" stopIfTrue="1" id="{63F77780-1CF1-48F3-B2E7-A7D70798C3FD}">
            <xm:f>OR(ISERROR(Variables!$A$13),ISBLANK($B$5),ISBLANK($B$6),ISBLANK($B$7),ISBLANK($B$8))</xm:f>
            <x14:dxf>
              <font>
                <condense val="0"/>
                <extend val="0"/>
                <color indexed="9"/>
              </font>
            </x14:dxf>
          </x14:cfRule>
          <xm:sqref>C11:Q11 B12:Q35</xm:sqref>
        </x14:conditionalFormatting>
        <x14:conditionalFormatting xmlns:xm="http://schemas.microsoft.com/office/excel/2006/main">
          <x14:cfRule type="expression" priority="16" id="{13CB13E3-2E0E-480F-AED0-80B8B0846E9B}">
            <xm:f>OR($H$5="0–0",$H$5="{choose}",ISERROR(Variables!$A$13))</xm:f>
            <x14:dxf>
              <font>
                <color rgb="FFFF0000"/>
              </font>
            </x14:dxf>
          </x14:cfRule>
          <xm:sqref>E5:G5</xm:sqref>
        </x14:conditionalFormatting>
        <x14:conditionalFormatting xmlns:xm="http://schemas.microsoft.com/office/excel/2006/main">
          <x14:cfRule type="expression" priority="1" id="{6D52F28C-8E75-4440-81A9-D990A6B55F21}">
            <xm:f>OR($B$5="",ISERROR(Variables!$A$13))</xm:f>
            <x14:dxf>
              <font>
                <color rgb="FFFFFF00"/>
              </font>
            </x14:dxf>
          </x14:cfRule>
          <xm:sqref>B8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C2" sqref="C2"/>
    </sheetView>
  </sheetViews>
  <sheetFormatPr defaultColWidth="9.1640625" defaultRowHeight="12.3" x14ac:dyDescent="0.4"/>
  <cols>
    <col min="1" max="1" width="10.5546875" style="15" customWidth="1"/>
    <col min="2" max="2" width="6.27734375" style="16" customWidth="1"/>
    <col min="3" max="3" width="12.71875" style="15" bestFit="1" customWidth="1"/>
    <col min="4" max="16384" width="9.1640625" style="15"/>
  </cols>
  <sheetData>
    <row r="1" spans="1:3" x14ac:dyDescent="0.4">
      <c r="A1" s="15" t="str">
        <f>IF(AND(ROUND(3*(ROW()-1)*BolusCalc!$B$5,0)&lt;300,ISNUMBER(BolusCalc!$B$5)),ROUND(3*(ROW()-1)*BolusCalc!$B$5,0) &amp; "–" &amp; ROUND((1+$B1)*BolusCalc!$Q$10-0.1*BolusCalc!$B$5,0),"")</f>
        <v/>
      </c>
      <c r="B1" s="16">
        <f>6*(ROW()-1)/15</f>
        <v>0</v>
      </c>
      <c r="C1" s="15" t="s">
        <v>24</v>
      </c>
    </row>
    <row r="2" spans="1:3" x14ac:dyDescent="0.4">
      <c r="A2" s="15" t="str">
        <f>IF(AND(ROUND((1+$B1)*BolusCalc!$Q$10-0.1*BolusCalc!$B$5,0)&lt;250,ISNUMBER(BolusCalc!$B$5)),ROUND((3*(ROW()-1)+BolusCalc!$A$10)*BolusCalc!$B$5,0) &amp; "–" &amp; ROUND((1+$B2)*BolusCalc!$Q$10-0.1*BolusCalc!$B$5,0),"")</f>
        <v/>
      </c>
      <c r="B2" s="16">
        <f t="shared" ref="B2:B11" si="0">6*(ROW()-1)/15</f>
        <v>0.4</v>
      </c>
      <c r="C2" s="14" t="s">
        <v>15</v>
      </c>
    </row>
    <row r="3" spans="1:3" x14ac:dyDescent="0.4">
      <c r="A3" s="15" t="str">
        <f>IF(AND(ROUND((1+$B2)*BolusCalc!$Q$10-0.1*BolusCalc!$B$5,0)&lt;250,ISNUMBER(BolusCalc!$B$5)),ROUND((3*(ROW()-1)+BolusCalc!$A$10)*BolusCalc!$B$5,0) &amp; "–" &amp; ROUND((1+$B3)*BolusCalc!$Q$10-0.1*BolusCalc!$B$5,0),"")</f>
        <v/>
      </c>
      <c r="B3" s="16">
        <f t="shared" si="0"/>
        <v>0.8</v>
      </c>
      <c r="C3" s="14" t="s">
        <v>16</v>
      </c>
    </row>
    <row r="4" spans="1:3" x14ac:dyDescent="0.4">
      <c r="A4" s="15" t="str">
        <f>IF(AND(ROUND((1+$B3)*BolusCalc!$Q$10-0.1*BolusCalc!$B$5,0)&lt;250,ISNUMBER(BolusCalc!$B$5)),ROUND((3*(ROW()-1)+BolusCalc!$A$10)*BolusCalc!$B$5,0) &amp; "–" &amp; ROUND((1+$B4)*BolusCalc!$Q$10-0.1*BolusCalc!$B$5,0),"")</f>
        <v/>
      </c>
      <c r="B4" s="16">
        <f t="shared" si="0"/>
        <v>1.2</v>
      </c>
      <c r="C4" s="14" t="s">
        <v>13</v>
      </c>
    </row>
    <row r="5" spans="1:3" x14ac:dyDescent="0.4">
      <c r="A5" s="15" t="str">
        <f>IF(AND(ROUND((1+$B4)*BolusCalc!$Q$10-0.1*BolusCalc!$B$5,0)&lt;250,ISNUMBER(BolusCalc!$B$5)),ROUND((3*(ROW()-1)+BolusCalc!$A$10)*BolusCalc!$B$5,0) &amp; "–" &amp; ROUND((1+$B5)*BolusCalc!$Q$10-0.1*BolusCalc!$B$5,0),"")</f>
        <v/>
      </c>
      <c r="B5" s="16">
        <f t="shared" si="0"/>
        <v>1.6</v>
      </c>
      <c r="C5" s="14" t="s">
        <v>14</v>
      </c>
    </row>
    <row r="6" spans="1:3" x14ac:dyDescent="0.4">
      <c r="A6" s="15" t="str">
        <f>IF(AND(ROUND((1+$B5)*BolusCalc!$Q$10-0.1*BolusCalc!$B$5,0)&lt;250,ISNUMBER(BolusCalc!$B$5)),ROUND((3*(ROW()-1)+BolusCalc!$A$10)*BolusCalc!$B$5,0) &amp; "–" &amp; ROUND((1+$B6)*BolusCalc!$Q$10-0.1*BolusCalc!$B$5,0),"")</f>
        <v/>
      </c>
      <c r="B6" s="16">
        <f t="shared" si="0"/>
        <v>2</v>
      </c>
      <c r="C6" s="15" t="s">
        <v>23</v>
      </c>
    </row>
    <row r="7" spans="1:3" x14ac:dyDescent="0.4">
      <c r="A7" s="15" t="str">
        <f>IF(AND(ROUND((1+$B6)*BolusCalc!$Q$10-0.1*BolusCalc!$B$5,0)&lt;250,ISNUMBER(BolusCalc!$B$5)),ROUND((3*(ROW()-1)+BolusCalc!$A$10)*BolusCalc!$B$5,0) &amp; "–" &amp; ROUND((1+$B7)*BolusCalc!$Q$10-0.1*BolusCalc!$B$5,0),"")</f>
        <v/>
      </c>
      <c r="B7" s="16">
        <f t="shared" si="0"/>
        <v>2.4</v>
      </c>
    </row>
    <row r="8" spans="1:3" x14ac:dyDescent="0.4">
      <c r="A8" s="15" t="str">
        <f>IF(AND(ROUND((1+$B7)*BolusCalc!$Q$10-0.1*BolusCalc!$B$5,0)&lt;250,ISNUMBER(BolusCalc!$B$5)),ROUND((3*(ROW()-1)+BolusCalc!$A$10)*BolusCalc!$B$5,0) &amp; "–" &amp; ROUND((1+$B8)*BolusCalc!$Q$10-0.1*BolusCalc!$B$5,0),"")</f>
        <v/>
      </c>
      <c r="B8" s="16">
        <f t="shared" si="0"/>
        <v>2.8</v>
      </c>
    </row>
    <row r="9" spans="1:3" x14ac:dyDescent="0.4">
      <c r="A9" s="15" t="str">
        <f>IF(AND(ROUND((1+$B8)*BolusCalc!$Q$10-0.1*BolusCalc!$B$5,0)&lt;250,ISNUMBER(BolusCalc!$B$5)),ROUND((3*(ROW()-1)+BolusCalc!$A$10)*BolusCalc!$B$5,0) &amp; "–" &amp; ROUND((1+$B9)*BolusCalc!$Q$10-0.1*BolusCalc!$B$5,0),"")</f>
        <v/>
      </c>
      <c r="B9" s="16">
        <f t="shared" si="0"/>
        <v>3.2</v>
      </c>
    </row>
    <row r="10" spans="1:3" x14ac:dyDescent="0.4">
      <c r="A10" s="15" t="str">
        <f>IF(AND(ROUND((1+$B9)*BolusCalc!$Q$10-0.1*BolusCalc!$B$5,0)&lt;250,ISNUMBER(BolusCalc!$B$5)),ROUND((3*(ROW()-1)+BolusCalc!$A$10)*BolusCalc!$B$5,0) &amp; "–" &amp; ROUND((1+$B10)*BolusCalc!$Q$10-0.1*BolusCalc!$B$5,0),"")</f>
        <v/>
      </c>
      <c r="B10" s="16">
        <f t="shared" si="0"/>
        <v>3.6</v>
      </c>
    </row>
    <row r="11" spans="1:3" x14ac:dyDescent="0.4">
      <c r="A11" s="15" t="str">
        <f>IF(AND(ROUND((1+$B10)*BolusCalc!$Q$10-0.1*BolusCalc!$B$5,0)&lt;250,ISNUMBER(BolusCalc!$B$5)),ROUND((3*(ROW()-1)+BolusCalc!$A$10)*BolusCalc!$B$5,0) &amp; "–" &amp; ROUND((1+$B11)*BolusCalc!$Q$10-0.1*BolusCalc!$B$5,0),"")</f>
        <v/>
      </c>
      <c r="B11" s="16">
        <f t="shared" si="0"/>
        <v>4</v>
      </c>
    </row>
    <row r="13" spans="1:3" x14ac:dyDescent="0.4">
      <c r="A13" s="14" t="e">
        <f>VLOOKUP(BolusCalc!$B$8,$A$1:$B$11,2,FALSE)</f>
        <v>#N/A</v>
      </c>
    </row>
    <row r="14" spans="1:3" x14ac:dyDescent="0.4">
      <c r="A14" s="15" t="e">
        <f>MATCH($A$13,$B$1:$B$11,1)-1</f>
        <v>#N/A</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ustom Document" ma:contentTypeID="0x0101008E6CB98D40FF9B4CB0271192DA214C5D00C232EB5A6389A3459C2213A3D9760B3E" ma:contentTypeVersion="6" ma:contentTypeDescription="Create a new document." ma:contentTypeScope="" ma:versionID="29c75ae729e943ebf081a2f6734f4dfe">
  <xsd:schema xmlns:xsd="http://www.w3.org/2001/XMLSchema" xmlns:xs="http://www.w3.org/2001/XMLSchema" xmlns:p="http://schemas.microsoft.com/office/2006/metadata/properties" xmlns:ns2="26dbe106-944e-4fd6-9021-c9d90b7288fc" xmlns:ns3="4de64c37-ebdf-406a-9f1b-af099cf715f4" targetNamespace="http://schemas.microsoft.com/office/2006/metadata/properties" ma:root="true" ma:fieldsID="ccb8014d0ab65e001f3e1318711a50a1" ns2:_="" ns3:_="">
    <xsd:import namespace="26dbe106-944e-4fd6-9021-c9d90b7288fc"/>
    <xsd:import namespace="4de64c37-ebdf-406a-9f1b-af099cf715f4"/>
    <xsd:element name="properties">
      <xsd:complexType>
        <xsd:sequence>
          <xsd:element name="documentManagement">
            <xsd:complexType>
              <xsd:all>
                <xsd:element ref="ns2:d54dd449c2c54af89444c3906a20b699" minOccurs="0"/>
                <xsd:element ref="ns2:TaxCatchAll" minOccurs="0"/>
                <xsd:element ref="ns2:TaxCatchAllLabel" minOccurs="0"/>
                <xsd:element ref="ns2:k05366dfea714127ab8826af69afb524" minOccurs="0"/>
                <xsd:element ref="ns3:DocumentDescription" minOccurs="0"/>
                <xsd:element ref="ns3:DocumentLanguage" minOccurs="0"/>
                <xsd:element ref="ns3:Audience1"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dbe106-944e-4fd6-9021-c9d90b7288fc" elementFormDefault="qualified">
    <xsd:import namespace="http://schemas.microsoft.com/office/2006/documentManagement/types"/>
    <xsd:import namespace="http://schemas.microsoft.com/office/infopath/2007/PartnerControls"/>
    <xsd:element name="d54dd449c2c54af89444c3906a20b699" ma:index="8" nillable="true" ma:taxonomy="true" ma:internalName="d54dd449c2c54af89444c3906a20b699" ma:taxonomyFieldName="ResourceCategory" ma:displayName="Resource Category" ma:fieldId="{d54dd449-c2c5-4af8-9444-c3906a20b699}" ma:taxonomyMulti="true" ma:sspId="e5481489-1c4e-4a78-9d25-61807e18e714" ma:termSetId="d477b736-22e1-4c03-907d-7fbde261d4d5"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f57bd62-c4a3-4766-bbc7-05d4198744fa}" ma:internalName="TaxCatchAll" ma:showField="CatchAllData"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f57bd62-c4a3-4766-bbc7-05d4198744fa}" ma:internalName="TaxCatchAllLabel" ma:readOnly="true" ma:showField="CatchAllDataLabel" ma:web="26dbe106-944e-4fd6-9021-c9d90b7288fc">
      <xsd:complexType>
        <xsd:complexContent>
          <xsd:extension base="dms:MultiChoiceLookup">
            <xsd:sequence>
              <xsd:element name="Value" type="dms:Lookup" maxOccurs="unbounded" minOccurs="0" nillable="true"/>
            </xsd:sequence>
          </xsd:extension>
        </xsd:complexContent>
      </xsd:complexType>
    </xsd:element>
    <xsd:element name="k05366dfea714127ab8826af69afb524" ma:index="12" nillable="true" ma:taxonomy="true" ma:internalName="k05366dfea714127ab8826af69afb524" ma:taxonomyFieldName="ResourceType" ma:displayName="ResourceType" ma:fieldId="{405366df-ea71-4127-ab88-26af69afb524}" ma:taxonomyMulti="true" ma:sspId="e5481489-1c4e-4a78-9d25-61807e18e714" ma:termSetId="f367d6b2-406a-443d-b850-249d3ebc6bd2" ma:anchorId="00000000-0000-0000-0000-000000000000" ma:open="false" ma:isKeyword="false">
      <xsd:complexType>
        <xsd:sequence>
          <xsd:element ref="pc:Terms" minOccurs="0" maxOccurs="1"/>
        </xsd:sequence>
      </xsd:complex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e64c37-ebdf-406a-9f1b-af099cf715f4" elementFormDefault="qualified">
    <xsd:import namespace="http://schemas.microsoft.com/office/2006/documentManagement/types"/>
    <xsd:import namespace="http://schemas.microsoft.com/office/infopath/2007/PartnerControls"/>
    <xsd:element name="DocumentDescription" ma:index="14" nillable="true" ma:displayName="Resource Description" ma:internalName="DocumentDescription">
      <xsd:simpleType>
        <xsd:restriction base="dms:Note">
          <xsd:maxLength value="255"/>
        </xsd:restriction>
      </xsd:simpleType>
    </xsd:element>
    <xsd:element name="DocumentLanguage" ma:index="15" nillable="true" ma:displayName="Resource Language" ma:format="Dropdown" ma:internalName="DocumentLanguage">
      <xsd:simpleType>
        <xsd:restriction base="dms:Choice">
          <xsd:enumeration value="Arabic"/>
          <xsd:enumeration value="Chinese (Simplified)"/>
          <xsd:enumeration value="Chinese (Traditional)"/>
          <xsd:enumeration value="French"/>
          <xsd:enumeration value="Spanish"/>
          <xsd:enumeration value="Russian"/>
          <xsd:enumeration value="Vietnamese"/>
        </xsd:restriction>
      </xsd:simpleType>
    </xsd:element>
    <xsd:element name="Audience1" ma:index="16" nillable="true" ma:displayName="Audience" ma:internalName="Audience1">
      <xsd:complexType>
        <xsd:complexContent>
          <xsd:extension base="dms:MultiChoice">
            <xsd:sequence>
              <xsd:element name="Value" maxOccurs="unbounded" minOccurs="0" nillable="true">
                <xsd:simpleType>
                  <xsd:restriction base="dms:Choice">
                    <xsd:enumeration value="Health Professionals"/>
                    <xsd:enumeration value="Patients and Families"/>
                    <xsd:enumeration value="Physicians"/>
                    <xsd:enumeration value="Researcher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Description xmlns="4de64c37-ebdf-406a-9f1b-af099cf715f4" xsi:nil="true"/>
    <Audience1 xmlns="4de64c37-ebdf-406a-9f1b-af099cf715f4"/>
    <_dlc_DocId xmlns="26dbe106-944e-4fd6-9021-c9d90b7288fc">BCCH-24-366</_dlc_DocId>
    <d54dd449c2c54af89444c3906a20b699 xmlns="26dbe106-944e-4fd6-9021-c9d90b7288fc">
      <Terms xmlns="http://schemas.microsoft.com/office/infopath/2007/PartnerControls"/>
    </d54dd449c2c54af89444c3906a20b699>
    <k05366dfea714127ab8826af69afb524 xmlns="26dbe106-944e-4fd6-9021-c9d90b7288fc">
      <Terms xmlns="http://schemas.microsoft.com/office/infopath/2007/PartnerControls"/>
    </k05366dfea714127ab8826af69afb524>
    <DocumentLanguage xmlns="4de64c37-ebdf-406a-9f1b-af099cf715f4" xsi:nil="true"/>
    <TaxCatchAll xmlns="26dbe106-944e-4fd6-9021-c9d90b7288fc"/>
    <_dlc_DocIdUrl xmlns="26dbe106-944e-4fd6-9021-c9d90b7288fc">
      <Url>https://editbcch.phsa.ca/endocrinology-diabetes-site/_layouts/15/DocIdRedir.aspx?ID=BCCH-24-366</Url>
      <Description>BCCH-24-366</Description>
    </_dlc_DocIdUrl>
  </documentManagement>
</p:properties>
</file>

<file path=customXml/itemProps1.xml><?xml version="1.0" encoding="utf-8"?>
<ds:datastoreItem xmlns:ds="http://schemas.openxmlformats.org/officeDocument/2006/customXml" ds:itemID="{4990511F-D392-4908-86A9-EB090064EAEF}"/>
</file>

<file path=customXml/itemProps2.xml><?xml version="1.0" encoding="utf-8"?>
<ds:datastoreItem xmlns:ds="http://schemas.openxmlformats.org/officeDocument/2006/customXml" ds:itemID="{71C48E91-C140-4B64-9D4F-531FB0AC86B4}"/>
</file>

<file path=customXml/itemProps3.xml><?xml version="1.0" encoding="utf-8"?>
<ds:datastoreItem xmlns:ds="http://schemas.openxmlformats.org/officeDocument/2006/customXml" ds:itemID="{2EEC075F-4DC8-4241-8A27-00450EEE1AAC}"/>
</file>

<file path=customXml/itemProps4.xml><?xml version="1.0" encoding="utf-8"?>
<ds:datastoreItem xmlns:ds="http://schemas.openxmlformats.org/officeDocument/2006/customXml" ds:itemID="{BE9FDB67-BF55-4FE7-AEE2-323287CEB2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BolusCalc</vt:lpstr>
      <vt:lpstr>Variables</vt:lpstr>
      <vt:lpstr>BolusCalc!Print_Area</vt:lpstr>
      <vt:lpstr>Instructions!Print_Area</vt:lpstr>
      <vt:lpstr>rapid</vt:lpstr>
    </vt:vector>
  </TitlesOfParts>
  <Company>C&amp;WHC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L. Metzger, MD</dc:creator>
  <cp:lastModifiedBy>Daniel L. Metzger, MD</cp:lastModifiedBy>
  <cp:lastPrinted>2022-10-28T05:33:44Z</cp:lastPrinted>
  <dcterms:created xsi:type="dcterms:W3CDTF">2007-05-18T23:56:51Z</dcterms:created>
  <dcterms:modified xsi:type="dcterms:W3CDTF">2022-10-28T05:54:07Z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c7ed7e05-5df7-42f1-8457-7a781380ffc1</vt:lpwstr>
  </property>
  <property fmtid="{D5CDD505-2E9C-101B-9397-08002B2CF9AE}" pid="3" name="ContentTypeId">
    <vt:lpwstr>0x0101008E6CB98D40FF9B4CB0271192DA214C5D00C232EB5A6389A3459C2213A3D9760B3E</vt:lpwstr>
  </property>
  <property fmtid="{D5CDD505-2E9C-101B-9397-08002B2CF9AE}" pid="4" name="ResourceCategory">
    <vt:lpwstr/>
  </property>
  <property fmtid="{D5CDD505-2E9C-101B-9397-08002B2CF9AE}" pid="5" name="ResourceType">
    <vt:lpwstr/>
  </property>
</Properties>
</file>